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Research data\3_Multi_separation_method\"/>
    </mc:Choice>
  </mc:AlternateContent>
  <bookViews>
    <workbookView xWindow="0" yWindow="0" windowWidth="28800" windowHeight="12330" activeTab="2"/>
  </bookViews>
  <sheets>
    <sheet name="recoveries" sheetId="1" r:id="rId1"/>
    <sheet name="Precision" sheetId="6" r:id="rId2"/>
    <sheet name="zeta value" sheetId="7" r:id="rId3"/>
    <sheet name="U test" sheetId="5" r:id="rId4"/>
    <sheet name="Po-210 df" sheetId="2" r:id="rId5"/>
    <sheet name="Am-241 df" sheetId="3" r:id="rId6"/>
    <sheet name="U-238 df" sheetId="4" r:id="rId7"/>
  </sheets>
  <definedNames>
    <definedName name="_xlnm._FilterDatabase" localSheetId="3" hidden="1">'U test'!$E$31:$G$31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7" l="1"/>
  <c r="I24" i="7"/>
  <c r="I23" i="7"/>
  <c r="I22" i="7"/>
  <c r="I21" i="7"/>
  <c r="G25" i="7"/>
  <c r="G24" i="7"/>
  <c r="G23" i="7"/>
  <c r="G22" i="7"/>
  <c r="G21" i="7"/>
  <c r="E25" i="7"/>
  <c r="E24" i="7"/>
  <c r="E23" i="7"/>
  <c r="E22" i="7"/>
  <c r="E21" i="7"/>
  <c r="C22" i="7"/>
  <c r="C23" i="7"/>
  <c r="C24" i="7"/>
  <c r="C25" i="7"/>
  <c r="C21" i="7"/>
  <c r="K7" i="6" l="1"/>
  <c r="I17" i="6"/>
  <c r="E21" i="6"/>
  <c r="G21" i="6"/>
  <c r="I21" i="6"/>
  <c r="C21" i="6"/>
  <c r="E20" i="6"/>
  <c r="G20" i="6"/>
  <c r="I20" i="6"/>
  <c r="C20" i="6"/>
  <c r="I15" i="6"/>
  <c r="I16" i="6"/>
  <c r="I18" i="6"/>
  <c r="I14" i="6"/>
  <c r="G15" i="6"/>
  <c r="G16" i="6"/>
  <c r="G17" i="6"/>
  <c r="G18" i="6"/>
  <c r="G14" i="6"/>
  <c r="E15" i="6"/>
  <c r="E16" i="6"/>
  <c r="E17" i="6"/>
  <c r="E18" i="6"/>
  <c r="E14" i="6"/>
  <c r="C15" i="6"/>
  <c r="C16" i="6"/>
  <c r="C17" i="6"/>
  <c r="C18" i="6"/>
  <c r="C14" i="6"/>
  <c r="J107" i="5" l="1"/>
  <c r="J81" i="5"/>
  <c r="J54" i="5"/>
  <c r="J24" i="5"/>
  <c r="J19" i="5"/>
  <c r="C14" i="1"/>
  <c r="J93" i="5" l="1"/>
  <c r="J92" i="5"/>
  <c r="J91" i="5"/>
  <c r="J89" i="5"/>
  <c r="J88" i="5"/>
  <c r="J87" i="5"/>
  <c r="J86" i="5"/>
  <c r="J85" i="5"/>
  <c r="J103" i="5" s="1"/>
  <c r="J67" i="5"/>
  <c r="J66" i="5"/>
  <c r="J63" i="5"/>
  <c r="J62" i="5"/>
  <c r="J60" i="5"/>
  <c r="J65" i="5" s="1"/>
  <c r="J59" i="5"/>
  <c r="J61" i="5" s="1"/>
  <c r="J40" i="5"/>
  <c r="J39" i="5"/>
  <c r="J42" i="5" s="1"/>
  <c r="J36" i="5"/>
  <c r="J33" i="5"/>
  <c r="J38" i="5" s="1"/>
  <c r="J32" i="5"/>
  <c r="J35" i="5" s="1"/>
  <c r="J12" i="5"/>
  <c r="J22" i="5"/>
  <c r="J20" i="5"/>
  <c r="J16" i="5"/>
  <c r="J13" i="5"/>
  <c r="J10" i="5"/>
  <c r="J9" i="5"/>
  <c r="J8" i="5"/>
  <c r="J7" i="5"/>
  <c r="J6" i="5"/>
  <c r="J5" i="5"/>
  <c r="J4" i="5"/>
  <c r="J3" i="5"/>
  <c r="J2" i="5"/>
  <c r="J96" i="5" l="1"/>
  <c r="J102" i="5"/>
  <c r="J90" i="5"/>
  <c r="J95" i="5" s="1"/>
  <c r="J70" i="5"/>
  <c r="J76" i="5"/>
  <c r="J64" i="5"/>
  <c r="J69" i="5" s="1"/>
  <c r="J77" i="5"/>
  <c r="J37" i="5"/>
  <c r="J50" i="5"/>
  <c r="J34" i="5"/>
  <c r="J105" i="5" l="1"/>
  <c r="J79" i="5"/>
  <c r="J43" i="5"/>
  <c r="J46" i="5" s="1"/>
  <c r="J52" i="5" s="1"/>
  <c r="J49" i="5"/>
  <c r="C9" i="3" l="1"/>
  <c r="D9" i="3"/>
  <c r="E9" i="3"/>
  <c r="F9" i="3"/>
  <c r="B9" i="3"/>
  <c r="I9" i="3"/>
  <c r="I8" i="3"/>
  <c r="E19" i="1"/>
  <c r="B19" i="1"/>
  <c r="D18" i="2" l="1"/>
  <c r="L27" i="2"/>
  <c r="J8" i="4"/>
  <c r="L26" i="2"/>
  <c r="C9" i="4"/>
  <c r="D9" i="4"/>
  <c r="E9" i="4"/>
  <c r="F9" i="4"/>
  <c r="B9" i="4"/>
  <c r="C19" i="2"/>
  <c r="D19" i="2"/>
  <c r="E19" i="2"/>
  <c r="F19" i="2"/>
  <c r="B19" i="2"/>
  <c r="H8" i="4"/>
  <c r="P20" i="1"/>
  <c r="M20" i="1"/>
  <c r="C9" i="1"/>
  <c r="D9" i="1"/>
  <c r="E9" i="1"/>
  <c r="B9" i="1"/>
  <c r="F8" i="4" l="1"/>
  <c r="E8" i="4"/>
  <c r="D8" i="4"/>
  <c r="C8" i="4"/>
  <c r="B8" i="4"/>
  <c r="J13" i="2" l="1"/>
  <c r="K13" i="2"/>
  <c r="L13" i="2"/>
  <c r="M13" i="2"/>
  <c r="I13" i="2"/>
  <c r="C22" i="2" l="1"/>
  <c r="C21" i="2"/>
  <c r="D21" i="2"/>
  <c r="D22" i="2" s="1"/>
  <c r="E21" i="2"/>
  <c r="E22" i="2" s="1"/>
  <c r="F21" i="2"/>
  <c r="F22" i="2" s="1"/>
  <c r="B22" i="2"/>
  <c r="B21" i="2"/>
  <c r="B8" i="3" l="1"/>
  <c r="F8" i="3"/>
  <c r="E8" i="3"/>
  <c r="D8" i="3"/>
  <c r="C8" i="3"/>
  <c r="C18" i="2" l="1"/>
  <c r="E18" i="2"/>
  <c r="F18" i="2"/>
  <c r="B18" i="2"/>
  <c r="C15" i="2"/>
  <c r="C16" i="2" s="1"/>
  <c r="D15" i="2"/>
  <c r="D16" i="2" s="1"/>
  <c r="E15" i="2"/>
  <c r="E16" i="2" s="1"/>
  <c r="F15" i="2"/>
  <c r="F16" i="2" s="1"/>
  <c r="B15" i="2"/>
  <c r="B16" i="2" s="1"/>
  <c r="P13" i="1" l="1"/>
  <c r="P18" i="1" s="1"/>
  <c r="P14" i="1"/>
  <c r="P15" i="1"/>
  <c r="P16" i="1"/>
  <c r="O13" i="1"/>
  <c r="O14" i="1"/>
  <c r="O15" i="1"/>
  <c r="O16" i="1"/>
  <c r="N13" i="1"/>
  <c r="N14" i="1"/>
  <c r="N15" i="1"/>
  <c r="N16" i="1"/>
  <c r="N12" i="1"/>
  <c r="O12" i="1"/>
  <c r="P12" i="1"/>
  <c r="M13" i="1"/>
  <c r="M14" i="1"/>
  <c r="M15" i="1"/>
  <c r="M16" i="1"/>
  <c r="M12" i="1"/>
  <c r="E13" i="1"/>
  <c r="E18" i="1" s="1"/>
  <c r="E14" i="1"/>
  <c r="E15" i="1"/>
  <c r="E16" i="1"/>
  <c r="D13" i="1"/>
  <c r="D14" i="1"/>
  <c r="D15" i="1"/>
  <c r="D16" i="1"/>
  <c r="C13" i="1"/>
  <c r="C15" i="1"/>
  <c r="C16" i="1"/>
  <c r="C12" i="1"/>
  <c r="D12" i="1"/>
  <c r="E12" i="1"/>
  <c r="B13" i="1"/>
  <c r="B14" i="1"/>
  <c r="B15" i="1"/>
  <c r="B16" i="1"/>
  <c r="B12" i="1"/>
  <c r="M18" i="1"/>
  <c r="N20" i="1" l="1"/>
  <c r="C19" i="1"/>
  <c r="C18" i="1"/>
  <c r="O18" i="1"/>
  <c r="O20" i="1"/>
  <c r="D18" i="1"/>
  <c r="D19" i="1"/>
  <c r="N18" i="1"/>
  <c r="B18" i="1"/>
  <c r="G9" i="1"/>
  <c r="H9" i="1"/>
  <c r="I9" i="1"/>
  <c r="J9" i="1"/>
  <c r="G8" i="1"/>
  <c r="H8" i="1"/>
  <c r="I8" i="1"/>
  <c r="J8" i="1"/>
  <c r="C8" i="1"/>
  <c r="D8" i="1"/>
  <c r="E8" i="1"/>
  <c r="B8" i="1"/>
</calcChain>
</file>

<file path=xl/sharedStrings.xml><?xml version="1.0" encoding="utf-8"?>
<sst xmlns="http://schemas.openxmlformats.org/spreadsheetml/2006/main" count="446" uniqueCount="134">
  <si>
    <t>Test 1</t>
  </si>
  <si>
    <t>Test 2</t>
  </si>
  <si>
    <t>Test 3</t>
  </si>
  <si>
    <t>Test 4</t>
  </si>
  <si>
    <t>Test 5</t>
  </si>
  <si>
    <t>Pu-239 recovery</t>
  </si>
  <si>
    <t xml:space="preserve">Th-232 recovery </t>
  </si>
  <si>
    <t xml:space="preserve">U-238 recovery </t>
  </si>
  <si>
    <t>Sr-90 recovery</t>
  </si>
  <si>
    <t>Pu-239 corrected recovery</t>
  </si>
  <si>
    <t xml:space="preserve">Th-232 corrected recovery </t>
  </si>
  <si>
    <t xml:space="preserve">U-238 corrected recovery </t>
  </si>
  <si>
    <t>Sr-90 corrected recovery</t>
  </si>
  <si>
    <t>average</t>
  </si>
  <si>
    <t>stdev</t>
  </si>
  <si>
    <t>Pu-239 yield</t>
  </si>
  <si>
    <t>Th-232 yield</t>
  </si>
  <si>
    <t>U-238 yield</t>
  </si>
  <si>
    <t>Sr-90 yield</t>
  </si>
  <si>
    <t>c9</t>
  </si>
  <si>
    <t>c10</t>
  </si>
  <si>
    <t>c11</t>
  </si>
  <si>
    <t>c12</t>
  </si>
  <si>
    <t>c13</t>
  </si>
  <si>
    <t>U fraction</t>
  </si>
  <si>
    <t>Th fraction</t>
  </si>
  <si>
    <r>
      <t xml:space="preserve">U fraction </t>
    </r>
    <r>
      <rPr>
        <sz val="11"/>
        <color theme="1"/>
        <rFont val="Calibri"/>
        <family val="2"/>
      </rPr>
      <t>σ</t>
    </r>
  </si>
  <si>
    <r>
      <t xml:space="preserve">Th fraction </t>
    </r>
    <r>
      <rPr>
        <sz val="11"/>
        <color theme="1"/>
        <rFont val="Calibri"/>
        <family val="2"/>
      </rPr>
      <t>σ</t>
    </r>
  </si>
  <si>
    <t>Po-210 added</t>
  </si>
  <si>
    <t>Df in UF</t>
  </si>
  <si>
    <t>Df in ThF</t>
  </si>
  <si>
    <r>
      <t xml:space="preserve">Po-210 added </t>
    </r>
    <r>
      <rPr>
        <sz val="11"/>
        <color theme="1"/>
        <rFont val="Calibri"/>
        <family val="2"/>
      </rPr>
      <t>σ</t>
    </r>
  </si>
  <si>
    <r>
      <t xml:space="preserve">Df in UF </t>
    </r>
    <r>
      <rPr>
        <sz val="11"/>
        <color theme="1"/>
        <rFont val="Calibri"/>
        <family val="2"/>
      </rPr>
      <t>σ</t>
    </r>
  </si>
  <si>
    <r>
      <t xml:space="preserve">Df in ThF </t>
    </r>
    <r>
      <rPr>
        <sz val="11"/>
        <color theme="1"/>
        <rFont val="Calibri"/>
        <family val="2"/>
      </rPr>
      <t>σ</t>
    </r>
  </si>
  <si>
    <t>Pu fraction</t>
  </si>
  <si>
    <r>
      <t xml:space="preserve">Pu fraction </t>
    </r>
    <r>
      <rPr>
        <sz val="11"/>
        <color theme="1"/>
        <rFont val="Calibri"/>
        <family val="2"/>
      </rPr>
      <t>σ</t>
    </r>
  </si>
  <si>
    <t>Am-241 added</t>
  </si>
  <si>
    <r>
      <t xml:space="preserve">Am-241 added </t>
    </r>
    <r>
      <rPr>
        <sz val="11"/>
        <color theme="1"/>
        <rFont val="Calibri"/>
        <family val="2"/>
      </rPr>
      <t>σ</t>
    </r>
  </si>
  <si>
    <t>Df in PuF</t>
  </si>
  <si>
    <r>
      <t xml:space="preserve">Df in PuF </t>
    </r>
    <r>
      <rPr>
        <sz val="11"/>
        <color theme="1"/>
        <rFont val="Calibri"/>
        <family val="2"/>
      </rPr>
      <t>σ</t>
    </r>
  </si>
  <si>
    <t>Po-210 found in U fraction</t>
  </si>
  <si>
    <t>Df in UF σ</t>
  </si>
  <si>
    <r>
      <t xml:space="preserve">580 </t>
    </r>
    <r>
      <rPr>
        <sz val="11"/>
        <color theme="1"/>
        <rFont val="Calibri"/>
        <family val="2"/>
      </rPr>
      <t>± 220</t>
    </r>
  </si>
  <si>
    <r>
      <t xml:space="preserve">1090 </t>
    </r>
    <r>
      <rPr>
        <sz val="11"/>
        <color theme="1"/>
        <rFont val="Calibri"/>
        <family val="2"/>
      </rPr>
      <t>± 440</t>
    </r>
  </si>
  <si>
    <r>
      <t xml:space="preserve">1500 </t>
    </r>
    <r>
      <rPr>
        <sz val="11"/>
        <color theme="1"/>
        <rFont val="Calibri"/>
        <family val="2"/>
      </rPr>
      <t>± 620</t>
    </r>
  </si>
  <si>
    <r>
      <t xml:space="preserve">620 </t>
    </r>
    <r>
      <rPr>
        <sz val="11"/>
        <color theme="1"/>
        <rFont val="Calibri"/>
        <family val="2"/>
      </rPr>
      <t>± 220</t>
    </r>
  </si>
  <si>
    <r>
      <t xml:space="preserve">2640 </t>
    </r>
    <r>
      <rPr>
        <sz val="11"/>
        <color theme="1"/>
        <rFont val="Calibri"/>
        <family val="2"/>
      </rPr>
      <t>± 930</t>
    </r>
  </si>
  <si>
    <t>Th fraction σ</t>
  </si>
  <si>
    <t>Df in ThF σ</t>
  </si>
  <si>
    <t>U-238 added</t>
  </si>
  <si>
    <t>U-238 added σ</t>
  </si>
  <si>
    <r>
      <t xml:space="preserve">320 </t>
    </r>
    <r>
      <rPr>
        <sz val="11"/>
        <color theme="1"/>
        <rFont val="Calibri"/>
        <family val="2"/>
      </rPr>
      <t>± 120</t>
    </r>
  </si>
  <si>
    <t>80 ± 32</t>
  </si>
  <si>
    <t>17 ± 7</t>
  </si>
  <si>
    <t>20 ± 7</t>
  </si>
  <si>
    <t>28 ± 10</t>
  </si>
  <si>
    <r>
      <t xml:space="preserve">80 </t>
    </r>
    <r>
      <rPr>
        <sz val="11"/>
        <color theme="1"/>
        <rFont val="Calibri"/>
        <family val="2"/>
      </rPr>
      <t>± 24</t>
    </r>
  </si>
  <si>
    <r>
      <t xml:space="preserve">60 </t>
    </r>
    <r>
      <rPr>
        <sz val="11"/>
        <color theme="1"/>
        <rFont val="Calibri"/>
        <family val="2"/>
      </rPr>
      <t>± 16</t>
    </r>
  </si>
  <si>
    <t>40 ± 9</t>
  </si>
  <si>
    <t>45 ± 11</t>
  </si>
  <si>
    <t>90 ± 28</t>
  </si>
  <si>
    <t>Decontamination factor in Pu fraction</t>
  </si>
  <si>
    <t>Am-241 added (Bq)</t>
  </si>
  <si>
    <t>241Am present in Pu fraction (Bq)</t>
  </si>
  <si>
    <t>Pu-239 added</t>
  </si>
  <si>
    <t>Th-232 added</t>
  </si>
  <si>
    <t>Sr-90 added</t>
  </si>
  <si>
    <t xml:space="preserve">Pu-239 activity measured </t>
  </si>
  <si>
    <t xml:space="preserve">Th-232 added activity measured </t>
  </si>
  <si>
    <t xml:space="preserve">U-238 added activity measured </t>
  </si>
  <si>
    <t xml:space="preserve">Sr-90 added activity measured </t>
  </si>
  <si>
    <t>Just data</t>
  </si>
  <si>
    <t>Uncertainty</t>
  </si>
  <si>
    <r>
      <t xml:space="preserve">0.0515 </t>
    </r>
    <r>
      <rPr>
        <sz val="11"/>
        <color theme="1"/>
        <rFont val="Calibri"/>
        <family val="2"/>
      </rPr>
      <t>± 0.001</t>
    </r>
  </si>
  <si>
    <t>0.0517 ± 0.001</t>
  </si>
  <si>
    <t>0.0519 ± 0.001</t>
  </si>
  <si>
    <t>0.0516 ± 0.001</t>
  </si>
  <si>
    <t>0.0517 ± 0.005</t>
  </si>
  <si>
    <t>0.0525 ± 0.004</t>
  </si>
  <si>
    <t>0.0537 ± 0.003</t>
  </si>
  <si>
    <t>0.0505 ± 0.003</t>
  </si>
  <si>
    <t>0.0514 ± 0.004</t>
  </si>
  <si>
    <t>0.0639 ± 0.003</t>
  </si>
  <si>
    <t>0.0631 ± 0.003</t>
  </si>
  <si>
    <t>0.0643 ± 0.003</t>
  </si>
  <si>
    <t>0.0659 ± 0.003</t>
  </si>
  <si>
    <t>0.0644 ± 0.003</t>
  </si>
  <si>
    <t>0.0646 ± 0.003</t>
  </si>
  <si>
    <t>0.0647 ± 0.003</t>
  </si>
  <si>
    <t>0.0637 ± 0.003</t>
  </si>
  <si>
    <t>0.0641 ± 0.003</t>
  </si>
  <si>
    <t>0.064 ± 0.003</t>
  </si>
  <si>
    <t>0.0639 ± 0.005</t>
  </si>
  <si>
    <t>0.0633 ± 0.003</t>
  </si>
  <si>
    <t>0.0592 ± 0.002</t>
  </si>
  <si>
    <t>0.0609 ± 0.002</t>
  </si>
  <si>
    <t>9.95 ± 0.05</t>
  </si>
  <si>
    <t>9.94 ± 0.05</t>
  </si>
  <si>
    <t>9.98 ± 0.05</t>
  </si>
  <si>
    <t>9.96 ± 0.05</t>
  </si>
  <si>
    <t>9.67 ± 0.73</t>
  </si>
  <si>
    <t>10.04 ± 0.76</t>
  </si>
  <si>
    <t>9.65 ± 0.71</t>
  </si>
  <si>
    <t>10.69 ± 0.76</t>
  </si>
  <si>
    <t>9.4 ± 0.71</t>
  </si>
  <si>
    <t>n2</t>
  </si>
  <si>
    <t>n1</t>
  </si>
  <si>
    <t>n1*n2</t>
  </si>
  <si>
    <t>n1+1</t>
  </si>
  <si>
    <t>n2+1</t>
  </si>
  <si>
    <t>middle term 1</t>
  </si>
  <si>
    <t>middle term 2</t>
  </si>
  <si>
    <t>r1</t>
  </si>
  <si>
    <t>r2</t>
  </si>
  <si>
    <t>u1</t>
  </si>
  <si>
    <t>u2</t>
  </si>
  <si>
    <t>group #</t>
  </si>
  <si>
    <t>all data</t>
  </si>
  <si>
    <t>rank</t>
  </si>
  <si>
    <t>Pu-239 added g1</t>
  </si>
  <si>
    <t>Pu-239 activity measured g2</t>
  </si>
  <si>
    <t>u_stat</t>
  </si>
  <si>
    <t>u_critical</t>
  </si>
  <si>
    <t>μU</t>
  </si>
  <si>
    <t>σU</t>
  </si>
  <si>
    <t>z</t>
  </si>
  <si>
    <t>Pu data</t>
  </si>
  <si>
    <t>Th</t>
  </si>
  <si>
    <t>U data</t>
  </si>
  <si>
    <t>p</t>
  </si>
  <si>
    <t>% deviation</t>
  </si>
  <si>
    <r>
      <t>2</t>
    </r>
    <r>
      <rPr>
        <sz val="11"/>
        <color theme="1"/>
        <rFont val="Calibri"/>
        <family val="2"/>
      </rPr>
      <t>σ</t>
    </r>
  </si>
  <si>
    <t xml:space="preserve">avg </t>
  </si>
  <si>
    <t>zeta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</si>
</sst>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  <xf numFmtId="0" fontId="2" fillId="0" borderId="0" xfId="0" applyFont="1"/>
    <xf numFmtId="0" fontId="0" fillId="0" borderId="0" xfId="0" applyFill="1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centerContinuous"/>
    </xf>
    <xf numFmtId="0" fontId="0" fillId="0" borderId="0" xfId="0" applyFont="1"/>
    <xf numFmtId="0" fontId="0" fillId="0" borderId="0" xfId="0" applyFont="1" applyFill="1" applyBorder="1" applyAlignment="1"/>
    <xf numFmtId="0" fontId="1" fillId="0" borderId="0" xfId="0" applyFont="1" applyFill="1" applyBorder="1" applyAlignment="1"/>
    <xf numFmtId="0" fontId="0" fillId="0" borderId="0" xfId="0" applyFill="1" applyBorder="1"/>
    <xf numFmtId="0" fontId="0" fillId="0" borderId="0" xfId="0" applyAlignment="1">
      <alignment horizontal="center"/>
    </xf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221797</xdr:colOff>
      <xdr:row>10</xdr:row>
      <xdr:rowOff>20411</xdr:rowOff>
    </xdr:from>
    <xdr:to>
      <xdr:col>16</xdr:col>
      <xdr:colOff>297997</xdr:colOff>
      <xdr:row>40</xdr:row>
      <xdr:rowOff>153761</xdr:rowOff>
    </xdr:to>
    <xdr:pic>
      <xdr:nvPicPr>
        <xdr:cNvPr id="2" name="Picture 1" descr="Mann-Whitney U-Test - DATAtab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37011" y="1925411"/>
          <a:ext cx="10907486" cy="584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topLeftCell="A16" workbookViewId="0">
      <selection activeCell="B34" sqref="B34:J40"/>
    </sheetView>
  </sheetViews>
  <sheetFormatPr defaultRowHeight="15" x14ac:dyDescent="0.25"/>
  <cols>
    <col min="2" max="2" width="15.28515625" bestFit="1" customWidth="1"/>
    <col min="3" max="3" width="15.5703125" bestFit="1" customWidth="1"/>
    <col min="4" max="4" width="24" bestFit="1" customWidth="1"/>
    <col min="5" max="5" width="13.7109375" bestFit="1" customWidth="1"/>
    <col min="6" max="6" width="30.140625" bestFit="1" customWidth="1"/>
    <col min="7" max="7" width="24.42578125" bestFit="1" customWidth="1"/>
    <col min="8" max="8" width="29.140625" bestFit="1" customWidth="1"/>
    <col min="9" max="9" width="23.85546875" bestFit="1" customWidth="1"/>
    <col min="10" max="10" width="28.5703125" bestFit="1" customWidth="1"/>
    <col min="12" max="12" width="8" bestFit="1" customWidth="1"/>
    <col min="13" max="13" width="15.28515625" bestFit="1" customWidth="1"/>
    <col min="14" max="14" width="15.5703125" bestFit="1" customWidth="1"/>
    <col min="15" max="15" width="14.7109375" bestFit="1" customWidth="1"/>
    <col min="16" max="16" width="13.7109375" bestFit="1" customWidth="1"/>
  </cols>
  <sheetData>
    <row r="1" spans="1:16" x14ac:dyDescent="0.25">
      <c r="B1" t="s">
        <v>5</v>
      </c>
      <c r="C1" t="s">
        <v>6</v>
      </c>
      <c r="D1" t="s">
        <v>7</v>
      </c>
      <c r="E1" t="s">
        <v>8</v>
      </c>
      <c r="G1" t="s">
        <v>9</v>
      </c>
      <c r="H1" t="s">
        <v>10</v>
      </c>
      <c r="I1" t="s">
        <v>11</v>
      </c>
      <c r="J1" t="s">
        <v>12</v>
      </c>
    </row>
    <row r="2" spans="1:16" x14ac:dyDescent="0.25">
      <c r="A2" t="s">
        <v>0</v>
      </c>
      <c r="B2">
        <v>1.004166529128945</v>
      </c>
      <c r="C2">
        <v>0.60764681693278011</v>
      </c>
      <c r="D2">
        <v>0.44387480595304918</v>
      </c>
      <c r="E2">
        <v>0.83161110154808415</v>
      </c>
      <c r="F2" t="s">
        <v>0</v>
      </c>
      <c r="G2">
        <v>1.0087613570353196</v>
      </c>
      <c r="H2">
        <v>1.0285938235795864</v>
      </c>
      <c r="I2">
        <v>1.0028041000666941</v>
      </c>
      <c r="J2">
        <v>0.98649003742358743</v>
      </c>
    </row>
    <row r="3" spans="1:16" x14ac:dyDescent="0.25">
      <c r="A3" t="s">
        <v>1</v>
      </c>
      <c r="B3">
        <v>0.96450701001559547</v>
      </c>
      <c r="C3">
        <v>0.66429082867631317</v>
      </c>
      <c r="D3">
        <v>0.51212470137645927</v>
      </c>
      <c r="E3">
        <v>0.8307471308154597</v>
      </c>
      <c r="F3" t="s">
        <v>1</v>
      </c>
      <c r="G3">
        <v>1.0169356815999653</v>
      </c>
      <c r="H3">
        <v>1.0034469381946312</v>
      </c>
      <c r="I3">
        <v>0.98660070002577804</v>
      </c>
      <c r="J3">
        <v>1.0088392017342849</v>
      </c>
    </row>
    <row r="4" spans="1:16" x14ac:dyDescent="0.25">
      <c r="A4" t="s">
        <v>2</v>
      </c>
      <c r="B4">
        <v>1.0002432045039402</v>
      </c>
      <c r="C4">
        <v>0.76452847102977384</v>
      </c>
      <c r="D4">
        <v>0.77990515554564122</v>
      </c>
      <c r="E4">
        <v>0.83704361897164337</v>
      </c>
      <c r="F4" t="s">
        <v>2</v>
      </c>
      <c r="G4">
        <v>1.0348051064117774</v>
      </c>
      <c r="H4">
        <v>1.0210891110281279</v>
      </c>
      <c r="I4">
        <v>0.92668168925894434</v>
      </c>
      <c r="J4">
        <v>0.97069743691933008</v>
      </c>
    </row>
    <row r="5" spans="1:16" x14ac:dyDescent="0.25">
      <c r="A5" t="s">
        <v>3</v>
      </c>
      <c r="B5">
        <v>0.94140849257525061</v>
      </c>
      <c r="C5">
        <v>0.64676553286515415</v>
      </c>
      <c r="D5">
        <v>0.69538003864022735</v>
      </c>
      <c r="E5">
        <v>0.84591900621698002</v>
      </c>
      <c r="F5" t="s">
        <v>3</v>
      </c>
      <c r="G5">
        <v>0.97665299353025592</v>
      </c>
      <c r="H5">
        <v>1.0034204477595057</v>
      </c>
      <c r="I5">
        <v>1.0100959909932672</v>
      </c>
      <c r="J5">
        <v>1.0713514968776499</v>
      </c>
    </row>
    <row r="6" spans="1:16" x14ac:dyDescent="0.25">
      <c r="A6" t="s">
        <v>4</v>
      </c>
      <c r="B6">
        <v>0.96208490838151883</v>
      </c>
      <c r="C6">
        <v>0.44528299998176674</v>
      </c>
      <c r="D6">
        <v>0.59346434044304153</v>
      </c>
      <c r="E6">
        <v>0.83450661978186191</v>
      </c>
      <c r="F6" t="s">
        <v>4</v>
      </c>
      <c r="G6">
        <v>0.99581177080835714</v>
      </c>
      <c r="H6">
        <v>0.99644649791171191</v>
      </c>
      <c r="I6">
        <v>0.95648251395979289</v>
      </c>
      <c r="J6">
        <v>0.94431012238473877</v>
      </c>
    </row>
    <row r="8" spans="1:16" x14ac:dyDescent="0.25">
      <c r="A8" t="s">
        <v>13</v>
      </c>
      <c r="B8">
        <f>AVERAGE(B2:B6)</f>
        <v>0.97448202892105018</v>
      </c>
      <c r="C8">
        <f t="shared" ref="C8:J8" si="0">AVERAGE(C2:C6)</f>
        <v>0.62570292989715759</v>
      </c>
      <c r="D8">
        <f t="shared" si="0"/>
        <v>0.60494980839168377</v>
      </c>
      <c r="E8">
        <f t="shared" si="0"/>
        <v>0.83596549546680576</v>
      </c>
      <c r="F8" t="s">
        <v>13</v>
      </c>
      <c r="G8">
        <f t="shared" si="0"/>
        <v>1.0065933818771351</v>
      </c>
      <c r="H8">
        <f t="shared" si="0"/>
        <v>1.0105993636947124</v>
      </c>
      <c r="I8">
        <f t="shared" si="0"/>
        <v>0.9765329988608954</v>
      </c>
      <c r="J8">
        <f t="shared" si="0"/>
        <v>0.99633765906791827</v>
      </c>
    </row>
    <row r="9" spans="1:16" x14ac:dyDescent="0.25">
      <c r="A9" t="s">
        <v>14</v>
      </c>
      <c r="B9">
        <f>(STDEV(B2:B6))*2</f>
        <v>5.377598094184588E-2</v>
      </c>
      <c r="C9">
        <f t="shared" ref="C9:E9" si="1">(STDEV(C2:C6))*2</f>
        <v>0.23255658316375111</v>
      </c>
      <c r="D9">
        <f t="shared" si="1"/>
        <v>0.27107300293013203</v>
      </c>
      <c r="E9">
        <f t="shared" si="1"/>
        <v>1.218831903272375E-2</v>
      </c>
      <c r="F9" t="s">
        <v>14</v>
      </c>
      <c r="G9">
        <f t="shared" ref="G9:J9" si="2">STDEV(G2:G6)</f>
        <v>2.191024117086704E-2</v>
      </c>
      <c r="H9">
        <f t="shared" si="2"/>
        <v>1.3572334177268859E-2</v>
      </c>
      <c r="I9">
        <f t="shared" si="2"/>
        <v>3.4659698570484079E-2</v>
      </c>
      <c r="J9">
        <f t="shared" si="2"/>
        <v>4.8074488164675591E-2</v>
      </c>
    </row>
    <row r="11" spans="1:16" x14ac:dyDescent="0.25">
      <c r="B11" t="s">
        <v>15</v>
      </c>
      <c r="C11" t="s">
        <v>16</v>
      </c>
      <c r="D11" t="s">
        <v>17</v>
      </c>
      <c r="E11" t="s">
        <v>18</v>
      </c>
      <c r="L11" s="1"/>
      <c r="M11" s="1" t="s">
        <v>5</v>
      </c>
      <c r="N11" s="1" t="s">
        <v>6</v>
      </c>
      <c r="O11" s="1" t="s">
        <v>7</v>
      </c>
      <c r="P11" s="1" t="s">
        <v>8</v>
      </c>
    </row>
    <row r="12" spans="1:16" x14ac:dyDescent="0.25">
      <c r="A12" t="s">
        <v>0</v>
      </c>
      <c r="B12">
        <f>B2*100</f>
        <v>100.41665291289451</v>
      </c>
      <c r="C12">
        <f t="shared" ref="C12:E12" si="3">C2*100</f>
        <v>60.764681693278014</v>
      </c>
      <c r="D12">
        <f t="shared" si="3"/>
        <v>44.387480595304915</v>
      </c>
      <c r="E12">
        <f t="shared" si="3"/>
        <v>83.161110154808412</v>
      </c>
      <c r="L12" s="1" t="s">
        <v>0</v>
      </c>
      <c r="M12" s="1">
        <f t="shared" ref="M12:P16" si="4">G2*100</f>
        <v>100.87613570353196</v>
      </c>
      <c r="N12" s="1">
        <f t="shared" si="4"/>
        <v>102.85938235795864</v>
      </c>
      <c r="O12" s="1">
        <f t="shared" si="4"/>
        <v>100.28041000666941</v>
      </c>
      <c r="P12" s="1">
        <f t="shared" si="4"/>
        <v>98.649003742358744</v>
      </c>
    </row>
    <row r="13" spans="1:16" x14ac:dyDescent="0.25">
      <c r="A13" t="s">
        <v>1</v>
      </c>
      <c r="B13">
        <f t="shared" ref="B13:E16" si="5">B3*100</f>
        <v>96.450701001559551</v>
      </c>
      <c r="C13">
        <f t="shared" si="5"/>
        <v>66.429082867631323</v>
      </c>
      <c r="D13">
        <f t="shared" si="5"/>
        <v>51.21247013764593</v>
      </c>
      <c r="E13">
        <f t="shared" si="5"/>
        <v>83.074713081545966</v>
      </c>
      <c r="L13" s="1" t="s">
        <v>1</v>
      </c>
      <c r="M13" s="1">
        <f t="shared" si="4"/>
        <v>101.69356815999653</v>
      </c>
      <c r="N13" s="1">
        <f t="shared" si="4"/>
        <v>100.34469381946312</v>
      </c>
      <c r="O13" s="1">
        <f t="shared" si="4"/>
        <v>98.660070002577811</v>
      </c>
      <c r="P13" s="1">
        <f t="shared" si="4"/>
        <v>100.88392017342849</v>
      </c>
    </row>
    <row r="14" spans="1:16" x14ac:dyDescent="0.25">
      <c r="A14" t="s">
        <v>2</v>
      </c>
      <c r="B14">
        <f t="shared" si="5"/>
        <v>100.02432045039401</v>
      </c>
      <c r="C14">
        <f>C4*100</f>
        <v>76.452847102977387</v>
      </c>
      <c r="D14">
        <f t="shared" si="5"/>
        <v>77.990515554564126</v>
      </c>
      <c r="E14">
        <f t="shared" si="5"/>
        <v>83.704361897164333</v>
      </c>
      <c r="L14" s="1" t="s">
        <v>2</v>
      </c>
      <c r="M14" s="1">
        <f t="shared" si="4"/>
        <v>103.48051064117773</v>
      </c>
      <c r="N14" s="1">
        <f t="shared" si="4"/>
        <v>102.1089111028128</v>
      </c>
      <c r="O14" s="1">
        <f t="shared" si="4"/>
        <v>92.668168925894435</v>
      </c>
      <c r="P14" s="1">
        <f t="shared" si="4"/>
        <v>97.069743691933013</v>
      </c>
    </row>
    <row r="15" spans="1:16" x14ac:dyDescent="0.25">
      <c r="A15" t="s">
        <v>3</v>
      </c>
      <c r="B15">
        <f t="shared" si="5"/>
        <v>94.140849257525062</v>
      </c>
      <c r="C15">
        <f t="shared" si="5"/>
        <v>64.676553286515414</v>
      </c>
      <c r="D15">
        <f t="shared" si="5"/>
        <v>69.538003864022741</v>
      </c>
      <c r="E15">
        <f t="shared" si="5"/>
        <v>84.591900621698002</v>
      </c>
      <c r="L15" s="1" t="s">
        <v>3</v>
      </c>
      <c r="M15" s="1">
        <f t="shared" si="4"/>
        <v>97.665299353025588</v>
      </c>
      <c r="N15" s="1">
        <f t="shared" si="4"/>
        <v>100.34204477595057</v>
      </c>
      <c r="O15" s="1">
        <f t="shared" si="4"/>
        <v>101.00959909932672</v>
      </c>
      <c r="P15" s="1">
        <f t="shared" si="4"/>
        <v>107.13514968776498</v>
      </c>
    </row>
    <row r="16" spans="1:16" x14ac:dyDescent="0.25">
      <c r="A16" t="s">
        <v>4</v>
      </c>
      <c r="B16">
        <f t="shared" si="5"/>
        <v>96.208490838151889</v>
      </c>
      <c r="C16">
        <f t="shared" si="5"/>
        <v>44.528299998176671</v>
      </c>
      <c r="D16">
        <f t="shared" si="5"/>
        <v>59.346434044304154</v>
      </c>
      <c r="E16">
        <f t="shared" si="5"/>
        <v>83.45066197818619</v>
      </c>
      <c r="L16" s="1" t="s">
        <v>4</v>
      </c>
      <c r="M16" s="1">
        <f t="shared" si="4"/>
        <v>99.581177080835715</v>
      </c>
      <c r="N16" s="1">
        <f t="shared" si="4"/>
        <v>99.64464979117119</v>
      </c>
      <c r="O16" s="1">
        <f t="shared" si="4"/>
        <v>95.648251395979287</v>
      </c>
      <c r="P16" s="1">
        <f t="shared" si="4"/>
        <v>94.431012238473883</v>
      </c>
    </row>
    <row r="17" spans="1:16" x14ac:dyDescent="0.25">
      <c r="L17" s="1"/>
      <c r="M17" s="1"/>
      <c r="N17" s="1"/>
      <c r="O17" s="1"/>
      <c r="P17" s="1"/>
    </row>
    <row r="18" spans="1:16" x14ac:dyDescent="0.25">
      <c r="A18" t="s">
        <v>13</v>
      </c>
      <c r="B18">
        <f>AVERAGE(B12:B16)</f>
        <v>97.448202892105002</v>
      </c>
      <c r="C18">
        <f t="shared" ref="C18:E18" si="6">AVERAGE(C12:C16)</f>
        <v>62.570292989715767</v>
      </c>
      <c r="D18">
        <f t="shared" si="6"/>
        <v>60.494980839168377</v>
      </c>
      <c r="E18">
        <f t="shared" si="6"/>
        <v>83.596549546680578</v>
      </c>
      <c r="L18" s="1" t="s">
        <v>13</v>
      </c>
      <c r="M18" s="1">
        <f t="shared" ref="M18:P18" si="7">AVERAGE(M12:M16)</f>
        <v>100.6593381877135</v>
      </c>
      <c r="N18" s="1">
        <f t="shared" si="7"/>
        <v>101.05993636947126</v>
      </c>
      <c r="O18" s="1">
        <f t="shared" si="7"/>
        <v>97.653299886089528</v>
      </c>
      <c r="P18" s="1">
        <f t="shared" si="7"/>
        <v>99.633765906791822</v>
      </c>
    </row>
    <row r="19" spans="1:16" x14ac:dyDescent="0.25">
      <c r="A19" t="s">
        <v>14</v>
      </c>
      <c r="B19">
        <f>2*STDEV(B12:B16)</f>
        <v>5.3775980941845862</v>
      </c>
      <c r="C19">
        <f t="shared" ref="C19:E19" si="8">2*STDEV(C12:C16)</f>
        <v>23.255658316374998</v>
      </c>
      <c r="D19">
        <f t="shared" si="8"/>
        <v>27.107300293013211</v>
      </c>
      <c r="E19">
        <f t="shared" si="8"/>
        <v>1.2188319032723782</v>
      </c>
      <c r="L19" s="1"/>
      <c r="M19" s="1"/>
      <c r="N19" s="1"/>
      <c r="O19" s="1"/>
      <c r="P19" s="1"/>
    </row>
    <row r="20" spans="1:16" x14ac:dyDescent="0.25">
      <c r="L20" s="1" t="s">
        <v>14</v>
      </c>
      <c r="M20" s="1">
        <f>(STDEV(M12:M16))*2</f>
        <v>4.3820482341734071</v>
      </c>
      <c r="N20" s="1">
        <f t="shared" ref="N20:P20" si="9">(STDEV(N12:N16))*2</f>
        <v>2.7144668354537713</v>
      </c>
      <c r="O20" s="1">
        <f t="shared" si="9"/>
        <v>6.9319397140968197</v>
      </c>
      <c r="P20" s="1">
        <f t="shared" si="9"/>
        <v>9.6148976329351097</v>
      </c>
    </row>
    <row r="25" spans="1:16" x14ac:dyDescent="0.25">
      <c r="C25" s="13" t="s">
        <v>71</v>
      </c>
      <c r="D25" s="13"/>
      <c r="E25" s="13"/>
      <c r="F25" s="13"/>
      <c r="G25" s="13"/>
      <c r="H25" s="13"/>
      <c r="I25" s="13"/>
      <c r="J25" s="13"/>
    </row>
    <row r="27" spans="1:16" x14ac:dyDescent="0.25">
      <c r="C27" t="s">
        <v>64</v>
      </c>
      <c r="D27" t="s">
        <v>67</v>
      </c>
      <c r="E27" t="s">
        <v>65</v>
      </c>
      <c r="F27" t="s">
        <v>68</v>
      </c>
      <c r="G27" t="s">
        <v>49</v>
      </c>
      <c r="H27" t="s">
        <v>69</v>
      </c>
      <c r="I27" t="s">
        <v>66</v>
      </c>
      <c r="J27" t="s">
        <v>70</v>
      </c>
    </row>
    <row r="28" spans="1:16" x14ac:dyDescent="0.25">
      <c r="B28" t="s">
        <v>0</v>
      </c>
      <c r="C28">
        <v>5.1516840000000001E-2</v>
      </c>
      <c r="D28">
        <v>5.1731486414491205E-2</v>
      </c>
      <c r="E28">
        <v>6.4123514111289387E-2</v>
      </c>
      <c r="F28">
        <v>6.5957050561090719E-2</v>
      </c>
      <c r="G28">
        <v>6.3738872575417369E-2</v>
      </c>
      <c r="H28">
        <v>6.3917602752257108E-2</v>
      </c>
      <c r="I28">
        <v>9.9488048481226876</v>
      </c>
      <c r="J28">
        <v>9.673193637874073</v>
      </c>
    </row>
    <row r="29" spans="1:16" x14ac:dyDescent="0.25">
      <c r="B29" t="s">
        <v>1</v>
      </c>
      <c r="C29">
        <v>5.167248E-2</v>
      </c>
      <c r="D29">
        <v>5.2547588668760574E-2</v>
      </c>
      <c r="E29">
        <v>6.4132365835054717E-2</v>
      </c>
      <c r="F29">
        <v>6.435342613636362E-2</v>
      </c>
      <c r="G29">
        <v>6.4112580562627849E-2</v>
      </c>
      <c r="H29">
        <v>6.3253516863547729E-2</v>
      </c>
      <c r="I29">
        <v>9.9488048481226876</v>
      </c>
      <c r="J29">
        <v>10.036744341190275</v>
      </c>
    </row>
    <row r="30" spans="1:16" x14ac:dyDescent="0.25">
      <c r="B30" t="s">
        <v>2</v>
      </c>
      <c r="C30">
        <v>5.1880000000000009E-2</v>
      </c>
      <c r="D30">
        <v>5.3685688920643022E-2</v>
      </c>
      <c r="E30">
        <v>6.3296606992761059E-2</v>
      </c>
      <c r="F30">
        <v>6.4631476165335183E-2</v>
      </c>
      <c r="G30">
        <v>6.3667727470692548E-2</v>
      </c>
      <c r="H30">
        <v>5.9230039107540981E-2</v>
      </c>
      <c r="I30">
        <v>9.9390030699471978</v>
      </c>
      <c r="J30">
        <v>9.6477648055310983</v>
      </c>
    </row>
    <row r="31" spans="1:16" x14ac:dyDescent="0.25">
      <c r="B31" t="s">
        <v>3</v>
      </c>
      <c r="C31">
        <v>5.167248E-2</v>
      </c>
      <c r="D31">
        <v>5.046608227513228E-2</v>
      </c>
      <c r="E31">
        <v>6.4519121453284756E-2</v>
      </c>
      <c r="F31">
        <v>6.4739805737704922E-2</v>
      </c>
      <c r="G31">
        <v>6.4033522878756813E-2</v>
      </c>
      <c r="H31">
        <v>6.4291535418000006E-2</v>
      </c>
      <c r="I31">
        <v>9.9782101826491587</v>
      </c>
      <c r="J31">
        <v>10.690170415340983</v>
      </c>
    </row>
    <row r="32" spans="1:16" x14ac:dyDescent="0.25">
      <c r="B32" t="s">
        <v>4</v>
      </c>
      <c r="C32">
        <v>5.162060000000001E-2</v>
      </c>
      <c r="D32">
        <v>5.1404401096189892E-2</v>
      </c>
      <c r="E32">
        <v>6.4565093308969174E-2</v>
      </c>
      <c r="F32">
        <v>6.4335661115065237E-2</v>
      </c>
      <c r="G32">
        <v>6.370729036642353E-2</v>
      </c>
      <c r="H32">
        <v>6.0934909247243277E-2</v>
      </c>
      <c r="I32">
        <v>9.9586066262981774</v>
      </c>
      <c r="J32">
        <v>9.4040130420611021</v>
      </c>
    </row>
    <row r="34" spans="2:10" x14ac:dyDescent="0.25">
      <c r="B34" s="13" t="s">
        <v>72</v>
      </c>
      <c r="C34" s="13"/>
      <c r="D34" s="13"/>
      <c r="E34" s="13"/>
      <c r="F34" s="13"/>
      <c r="G34" s="13"/>
      <c r="H34" s="13"/>
      <c r="I34" s="13"/>
      <c r="J34" s="13"/>
    </row>
    <row r="35" spans="2:10" x14ac:dyDescent="0.25">
      <c r="C35" t="s">
        <v>64</v>
      </c>
      <c r="D35" t="s">
        <v>67</v>
      </c>
      <c r="E35" t="s">
        <v>65</v>
      </c>
      <c r="F35" t="s">
        <v>68</v>
      </c>
      <c r="G35" t="s">
        <v>49</v>
      </c>
      <c r="H35" t="s">
        <v>69</v>
      </c>
      <c r="I35" t="s">
        <v>66</v>
      </c>
      <c r="J35" t="s">
        <v>70</v>
      </c>
    </row>
    <row r="36" spans="2:10" x14ac:dyDescent="0.25">
      <c r="B36" t="s">
        <v>0</v>
      </c>
      <c r="C36">
        <v>1.0003290661933239E-3</v>
      </c>
      <c r="D36">
        <v>4.5828566444870511E-3</v>
      </c>
      <c r="E36">
        <v>2.799625451707958E-3</v>
      </c>
      <c r="F36">
        <v>3.0080400592203994E-3</v>
      </c>
      <c r="G36">
        <v>2.5813870703955584E-3</v>
      </c>
      <c r="H36">
        <v>5.1236626570682117E-3</v>
      </c>
      <c r="I36">
        <v>5.2442911954919416E-2</v>
      </c>
      <c r="J36">
        <v>0.72631287896480523</v>
      </c>
    </row>
    <row r="37" spans="2:10" x14ac:dyDescent="0.25">
      <c r="B37" t="s">
        <v>1</v>
      </c>
      <c r="C37">
        <v>1.0033430917477362E-3</v>
      </c>
      <c r="D37">
        <v>3.8932287400858657E-3</v>
      </c>
      <c r="E37">
        <v>2.8000119169771867E-3</v>
      </c>
      <c r="F37">
        <v>2.8504529130047498E-3</v>
      </c>
      <c r="G37">
        <v>2.5965068283129813E-3</v>
      </c>
      <c r="H37">
        <v>3.0408211545312814E-3</v>
      </c>
      <c r="I37">
        <v>5.2442911954919416E-2</v>
      </c>
      <c r="J37">
        <v>0.75685701879599598</v>
      </c>
    </row>
    <row r="38" spans="2:10" x14ac:dyDescent="0.25">
      <c r="B38" t="s">
        <v>2</v>
      </c>
      <c r="C38">
        <v>1.0073618302066064E-3</v>
      </c>
      <c r="D38">
        <v>3.2428861362405821E-3</v>
      </c>
      <c r="E38">
        <v>2.7650807078095641E-3</v>
      </c>
      <c r="F38">
        <v>2.7158388281212638E-3</v>
      </c>
      <c r="G38">
        <v>2.5785082815955704E-3</v>
      </c>
      <c r="H38">
        <v>1.949685233421963E-3</v>
      </c>
      <c r="I38">
        <v>5.239304983584675E-2</v>
      </c>
      <c r="J38">
        <v>0.71468205378784155</v>
      </c>
    </row>
    <row r="39" spans="2:10" x14ac:dyDescent="0.25">
      <c r="B39" t="s">
        <v>3</v>
      </c>
      <c r="C39">
        <v>1.0033430917477362E-3</v>
      </c>
      <c r="D39">
        <v>2.9236933241857505E-3</v>
      </c>
      <c r="E39">
        <v>2.8161317261890563E-3</v>
      </c>
      <c r="F39">
        <v>2.88555059816341E-3</v>
      </c>
      <c r="G39">
        <v>2.5933075646854013E-3</v>
      </c>
      <c r="H39">
        <v>2.9520693571481096E-3</v>
      </c>
      <c r="I39">
        <v>5.259250858935708E-2</v>
      </c>
      <c r="J39">
        <v>0.76320191680663696</v>
      </c>
    </row>
    <row r="40" spans="2:10" x14ac:dyDescent="0.25">
      <c r="B40" t="s">
        <v>4</v>
      </c>
      <c r="C40">
        <v>1.0023384138551686E-3</v>
      </c>
      <c r="D40">
        <v>3.7369273543416993E-3</v>
      </c>
      <c r="E40">
        <v>2.8181383065390133E-3</v>
      </c>
      <c r="F40">
        <v>3.0293042894337322E-3</v>
      </c>
      <c r="G40">
        <v>2.5801105573220475E-3</v>
      </c>
      <c r="H40">
        <v>2.0979418610974055E-3</v>
      </c>
      <c r="I40">
        <v>5.2492775790116228E-2</v>
      </c>
      <c r="J40">
        <v>0.71452221417934669</v>
      </c>
    </row>
    <row r="43" spans="2:10" x14ac:dyDescent="0.25">
      <c r="B43" s="5"/>
    </row>
    <row r="45" spans="2:10" x14ac:dyDescent="0.25">
      <c r="C45" t="s">
        <v>64</v>
      </c>
      <c r="D45" t="s">
        <v>67</v>
      </c>
      <c r="E45" t="s">
        <v>65</v>
      </c>
      <c r="F45" t="s">
        <v>68</v>
      </c>
      <c r="G45" t="s">
        <v>49</v>
      </c>
      <c r="H45" t="s">
        <v>69</v>
      </c>
      <c r="I45" t="s">
        <v>66</v>
      </c>
      <c r="J45" t="s">
        <v>70</v>
      </c>
    </row>
    <row r="46" spans="2:10" x14ac:dyDescent="0.25">
      <c r="B46" t="s">
        <v>0</v>
      </c>
      <c r="C46">
        <v>5.1499999999999997E-2</v>
      </c>
      <c r="D46">
        <v>5.1700000000000003E-2</v>
      </c>
      <c r="E46">
        <v>6.4100000000000004E-2</v>
      </c>
      <c r="F46">
        <v>6.59E-2</v>
      </c>
      <c r="G46">
        <v>6.3700000000000007E-2</v>
      </c>
      <c r="H46">
        <v>6.3899999999999998E-2</v>
      </c>
      <c r="I46">
        <v>9.9499999999999993</v>
      </c>
      <c r="J46">
        <v>9.67</v>
      </c>
    </row>
    <row r="47" spans="2:10" x14ac:dyDescent="0.25">
      <c r="B47" t="s">
        <v>1</v>
      </c>
      <c r="C47">
        <v>5.1700000000000003E-2</v>
      </c>
      <c r="D47">
        <v>5.2499999999999998E-2</v>
      </c>
      <c r="E47">
        <v>6.4100000000000004E-2</v>
      </c>
      <c r="F47">
        <v>6.4399999999999999E-2</v>
      </c>
      <c r="G47">
        <v>6.4100000000000004E-2</v>
      </c>
      <c r="H47">
        <v>6.3299999999999995E-2</v>
      </c>
      <c r="I47">
        <v>9.9499999999999993</v>
      </c>
      <c r="J47">
        <v>10.039999999999999</v>
      </c>
    </row>
    <row r="48" spans="2:10" x14ac:dyDescent="0.25">
      <c r="B48" t="s">
        <v>2</v>
      </c>
      <c r="C48">
        <v>5.1900000000000002E-2</v>
      </c>
      <c r="D48">
        <v>5.3699999999999998E-2</v>
      </c>
      <c r="E48">
        <v>6.3299999999999995E-2</v>
      </c>
      <c r="F48">
        <v>6.4600000000000005E-2</v>
      </c>
      <c r="G48">
        <v>6.3700000000000007E-2</v>
      </c>
      <c r="H48">
        <v>5.9200000000000003E-2</v>
      </c>
      <c r="I48">
        <v>9.94</v>
      </c>
      <c r="J48">
        <v>9.65</v>
      </c>
    </row>
    <row r="49" spans="2:10" x14ac:dyDescent="0.25">
      <c r="B49" t="s">
        <v>3</v>
      </c>
      <c r="C49">
        <v>5.1700000000000003E-2</v>
      </c>
      <c r="D49">
        <v>5.0500000000000003E-2</v>
      </c>
      <c r="E49">
        <v>6.4500000000000002E-2</v>
      </c>
      <c r="F49">
        <v>6.4699999999999994E-2</v>
      </c>
      <c r="G49">
        <v>6.4000000000000001E-2</v>
      </c>
      <c r="H49">
        <v>6.4299999999999996E-2</v>
      </c>
      <c r="I49">
        <v>9.98</v>
      </c>
      <c r="J49">
        <v>10.69</v>
      </c>
    </row>
    <row r="50" spans="2:10" x14ac:dyDescent="0.25">
      <c r="B50" t="s">
        <v>4</v>
      </c>
      <c r="C50">
        <v>5.16E-2</v>
      </c>
      <c r="D50">
        <v>5.1400000000000001E-2</v>
      </c>
      <c r="E50">
        <v>6.4600000000000005E-2</v>
      </c>
      <c r="F50">
        <v>6.4299999999999996E-2</v>
      </c>
      <c r="G50">
        <v>6.3700000000000007E-2</v>
      </c>
      <c r="H50">
        <v>6.0900000000000003E-2</v>
      </c>
      <c r="I50">
        <v>9.9600000000000009</v>
      </c>
      <c r="J50">
        <v>9.4</v>
      </c>
    </row>
    <row r="52" spans="2:10" x14ac:dyDescent="0.25">
      <c r="B52" s="13" t="s">
        <v>72</v>
      </c>
      <c r="C52" s="13"/>
      <c r="D52" s="13"/>
      <c r="E52" s="13"/>
      <c r="F52" s="13"/>
      <c r="G52" s="13"/>
      <c r="H52" s="13"/>
      <c r="I52" s="13"/>
      <c r="J52" s="13"/>
    </row>
    <row r="53" spans="2:10" x14ac:dyDescent="0.25">
      <c r="C53" t="s">
        <v>64</v>
      </c>
      <c r="D53" t="s">
        <v>67</v>
      </c>
      <c r="E53" t="s">
        <v>65</v>
      </c>
      <c r="F53" t="s">
        <v>68</v>
      </c>
      <c r="G53" t="s">
        <v>49</v>
      </c>
      <c r="H53" t="s">
        <v>69</v>
      </c>
      <c r="I53" t="s">
        <v>66</v>
      </c>
      <c r="J53" t="s">
        <v>70</v>
      </c>
    </row>
    <row r="54" spans="2:10" x14ac:dyDescent="0.25">
      <c r="B54" t="s">
        <v>0</v>
      </c>
      <c r="C54">
        <v>1E-3</v>
      </c>
      <c r="D54">
        <v>5.0000000000000001E-3</v>
      </c>
      <c r="E54">
        <v>3.0000000000000001E-3</v>
      </c>
      <c r="F54">
        <v>3.0000000000000001E-3</v>
      </c>
      <c r="G54">
        <v>3.0000000000000001E-3</v>
      </c>
      <c r="H54">
        <v>5.0000000000000001E-3</v>
      </c>
      <c r="I54">
        <v>0.05</v>
      </c>
      <c r="J54">
        <v>0.73</v>
      </c>
    </row>
    <row r="55" spans="2:10" x14ac:dyDescent="0.25">
      <c r="B55" t="s">
        <v>1</v>
      </c>
      <c r="C55">
        <v>1E-3</v>
      </c>
      <c r="D55">
        <v>4.0000000000000001E-3</v>
      </c>
      <c r="E55">
        <v>3.0000000000000001E-3</v>
      </c>
      <c r="F55">
        <v>3.0000000000000001E-3</v>
      </c>
      <c r="G55">
        <v>3.0000000000000001E-3</v>
      </c>
      <c r="H55">
        <v>3.0000000000000001E-3</v>
      </c>
      <c r="I55">
        <v>0.05</v>
      </c>
      <c r="J55">
        <v>0.76</v>
      </c>
    </row>
    <row r="56" spans="2:10" x14ac:dyDescent="0.25">
      <c r="B56" t="s">
        <v>2</v>
      </c>
      <c r="C56">
        <v>1E-3</v>
      </c>
      <c r="D56">
        <v>3.0000000000000001E-3</v>
      </c>
      <c r="E56">
        <v>3.0000000000000001E-3</v>
      </c>
      <c r="F56">
        <v>3.0000000000000001E-3</v>
      </c>
      <c r="G56">
        <v>3.0000000000000001E-3</v>
      </c>
      <c r="H56">
        <v>2E-3</v>
      </c>
      <c r="I56">
        <v>0.05</v>
      </c>
      <c r="J56">
        <v>0.71</v>
      </c>
    </row>
    <row r="57" spans="2:10" x14ac:dyDescent="0.25">
      <c r="B57" t="s">
        <v>3</v>
      </c>
      <c r="C57">
        <v>1E-3</v>
      </c>
      <c r="D57">
        <v>3.0000000000000001E-3</v>
      </c>
      <c r="E57">
        <v>3.0000000000000001E-3</v>
      </c>
      <c r="F57">
        <v>3.0000000000000001E-3</v>
      </c>
      <c r="G57">
        <v>3.0000000000000001E-3</v>
      </c>
      <c r="H57">
        <v>3.0000000000000001E-3</v>
      </c>
      <c r="I57">
        <v>0.05</v>
      </c>
      <c r="J57">
        <v>0.76</v>
      </c>
    </row>
    <row r="58" spans="2:10" x14ac:dyDescent="0.25">
      <c r="B58" t="s">
        <v>4</v>
      </c>
      <c r="C58">
        <v>1E-3</v>
      </c>
      <c r="D58">
        <v>4.0000000000000001E-3</v>
      </c>
      <c r="E58">
        <v>3.0000000000000001E-3</v>
      </c>
      <c r="F58">
        <v>3.0000000000000001E-3</v>
      </c>
      <c r="G58">
        <v>3.0000000000000001E-3</v>
      </c>
      <c r="H58">
        <v>2E-3</v>
      </c>
      <c r="I58">
        <v>0.05</v>
      </c>
      <c r="J58">
        <v>0.71</v>
      </c>
    </row>
    <row r="63" spans="2:10" x14ac:dyDescent="0.25">
      <c r="C63" t="s">
        <v>64</v>
      </c>
      <c r="D63" t="s">
        <v>67</v>
      </c>
      <c r="E63" t="s">
        <v>65</v>
      </c>
      <c r="F63" t="s">
        <v>68</v>
      </c>
      <c r="G63" t="s">
        <v>49</v>
      </c>
      <c r="H63" t="s">
        <v>69</v>
      </c>
      <c r="I63" t="s">
        <v>66</v>
      </c>
      <c r="J63" t="s">
        <v>70</v>
      </c>
    </row>
    <row r="64" spans="2:10" x14ac:dyDescent="0.25">
      <c r="B64" t="s">
        <v>0</v>
      </c>
      <c r="C64" t="s">
        <v>73</v>
      </c>
      <c r="D64" t="s">
        <v>77</v>
      </c>
      <c r="E64" t="s">
        <v>82</v>
      </c>
      <c r="F64" t="s">
        <v>85</v>
      </c>
      <c r="G64" t="s">
        <v>89</v>
      </c>
      <c r="H64" t="s">
        <v>92</v>
      </c>
      <c r="I64" t="s">
        <v>96</v>
      </c>
      <c r="J64" t="s">
        <v>100</v>
      </c>
    </row>
    <row r="65" spans="2:10" x14ac:dyDescent="0.25">
      <c r="B65" t="s">
        <v>1</v>
      </c>
      <c r="C65" t="s">
        <v>74</v>
      </c>
      <c r="D65" t="s">
        <v>78</v>
      </c>
      <c r="E65" t="s">
        <v>82</v>
      </c>
      <c r="F65" t="s">
        <v>86</v>
      </c>
      <c r="G65" t="s">
        <v>90</v>
      </c>
      <c r="H65" t="s">
        <v>93</v>
      </c>
      <c r="I65" t="s">
        <v>96</v>
      </c>
      <c r="J65" t="s">
        <v>101</v>
      </c>
    </row>
    <row r="66" spans="2:10" x14ac:dyDescent="0.25">
      <c r="B66" t="s">
        <v>2</v>
      </c>
      <c r="C66" t="s">
        <v>75</v>
      </c>
      <c r="D66" t="s">
        <v>79</v>
      </c>
      <c r="E66" t="s">
        <v>83</v>
      </c>
      <c r="F66" t="s">
        <v>87</v>
      </c>
      <c r="G66" t="s">
        <v>89</v>
      </c>
      <c r="H66" t="s">
        <v>94</v>
      </c>
      <c r="I66" t="s">
        <v>97</v>
      </c>
      <c r="J66" t="s">
        <v>102</v>
      </c>
    </row>
    <row r="67" spans="2:10" x14ac:dyDescent="0.25">
      <c r="B67" t="s">
        <v>3</v>
      </c>
      <c r="C67" t="s">
        <v>74</v>
      </c>
      <c r="D67" t="s">
        <v>80</v>
      </c>
      <c r="E67" t="s">
        <v>84</v>
      </c>
      <c r="F67" t="s">
        <v>88</v>
      </c>
      <c r="G67" t="s">
        <v>91</v>
      </c>
      <c r="H67" t="s">
        <v>84</v>
      </c>
      <c r="I67" t="s">
        <v>98</v>
      </c>
      <c r="J67" t="s">
        <v>103</v>
      </c>
    </row>
    <row r="68" spans="2:10" x14ac:dyDescent="0.25">
      <c r="B68" t="s">
        <v>4</v>
      </c>
      <c r="C68" t="s">
        <v>76</v>
      </c>
      <c r="D68" t="s">
        <v>81</v>
      </c>
      <c r="E68" t="s">
        <v>84</v>
      </c>
      <c r="F68" t="s">
        <v>84</v>
      </c>
      <c r="G68" t="s">
        <v>89</v>
      </c>
      <c r="H68" t="s">
        <v>95</v>
      </c>
      <c r="I68" t="s">
        <v>99</v>
      </c>
      <c r="J68" t="s">
        <v>104</v>
      </c>
    </row>
  </sheetData>
  <mergeCells count="3">
    <mergeCell ref="C25:J25"/>
    <mergeCell ref="B34:J34"/>
    <mergeCell ref="B52:J52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L14" sqref="L14"/>
    </sheetView>
  </sheetViews>
  <sheetFormatPr defaultRowHeight="15" x14ac:dyDescent="0.25"/>
  <cols>
    <col min="1" max="1" width="6.140625" bestFit="1" customWidth="1"/>
    <col min="2" max="2" width="13.140625" bestFit="1" customWidth="1"/>
    <col min="3" max="3" width="24" bestFit="1" customWidth="1"/>
    <col min="4" max="4" width="12.85546875" bestFit="1" customWidth="1"/>
    <col min="5" max="5" width="30.140625" bestFit="1" customWidth="1"/>
    <col min="6" max="6" width="12" bestFit="1" customWidth="1"/>
    <col min="7" max="7" width="29.140625" bestFit="1" customWidth="1"/>
    <col min="8" max="8" width="12" bestFit="1" customWidth="1"/>
    <col min="9" max="9" width="28.5703125" bestFit="1" customWidth="1"/>
  </cols>
  <sheetData>
    <row r="1" spans="1:11" x14ac:dyDescent="0.25">
      <c r="B1" s="13" t="s">
        <v>71</v>
      </c>
      <c r="C1" s="13"/>
      <c r="D1" s="13"/>
      <c r="E1" s="13"/>
      <c r="F1" s="13"/>
      <c r="G1" s="13"/>
      <c r="H1" s="13"/>
      <c r="I1" s="13"/>
    </row>
    <row r="3" spans="1:11" x14ac:dyDescent="0.25">
      <c r="B3" t="s">
        <v>64</v>
      </c>
      <c r="C3" t="s">
        <v>67</v>
      </c>
      <c r="D3" t="s">
        <v>65</v>
      </c>
      <c r="E3" t="s">
        <v>68</v>
      </c>
      <c r="F3" t="s">
        <v>49</v>
      </c>
      <c r="G3" t="s">
        <v>69</v>
      </c>
      <c r="H3" t="s">
        <v>66</v>
      </c>
      <c r="I3" t="s">
        <v>70</v>
      </c>
    </row>
    <row r="4" spans="1:11" x14ac:dyDescent="0.25">
      <c r="A4" t="s">
        <v>0</v>
      </c>
      <c r="B4">
        <v>5.1516840000000001E-2</v>
      </c>
      <c r="C4">
        <v>5.1731486414491205E-2</v>
      </c>
      <c r="D4">
        <v>6.4123514111289387E-2</v>
      </c>
      <c r="E4">
        <v>6.5957050561090719E-2</v>
      </c>
      <c r="F4">
        <v>6.3738872575417369E-2</v>
      </c>
      <c r="G4">
        <v>6.3917602752257108E-2</v>
      </c>
      <c r="H4">
        <v>9.9488048481226876</v>
      </c>
      <c r="I4">
        <v>9.673193637874073</v>
      </c>
    </row>
    <row r="5" spans="1:11" x14ac:dyDescent="0.25">
      <c r="A5" t="s">
        <v>1</v>
      </c>
      <c r="B5">
        <v>5.167248E-2</v>
      </c>
      <c r="C5">
        <v>5.2547588668760574E-2</v>
      </c>
      <c r="D5">
        <v>6.4132365835054717E-2</v>
      </c>
      <c r="E5">
        <v>6.435342613636362E-2</v>
      </c>
      <c r="F5">
        <v>6.4112580562627849E-2</v>
      </c>
      <c r="G5">
        <v>6.3253516863547729E-2</v>
      </c>
      <c r="H5">
        <v>9.9488048481226876</v>
      </c>
      <c r="I5">
        <v>10.036744341190275</v>
      </c>
    </row>
    <row r="6" spans="1:11" x14ac:dyDescent="0.25">
      <c r="A6" t="s">
        <v>2</v>
      </c>
      <c r="B6">
        <v>5.1880000000000009E-2</v>
      </c>
      <c r="C6">
        <v>5.3685688920643022E-2</v>
      </c>
      <c r="D6">
        <v>6.3296606992761059E-2</v>
      </c>
      <c r="E6">
        <v>6.4631476165335183E-2</v>
      </c>
      <c r="F6">
        <v>6.3667727470692548E-2</v>
      </c>
      <c r="G6">
        <v>5.9230039107540981E-2</v>
      </c>
      <c r="H6">
        <v>9.9390030699471978</v>
      </c>
      <c r="I6">
        <v>9.6477648055310983</v>
      </c>
    </row>
    <row r="7" spans="1:11" x14ac:dyDescent="0.25">
      <c r="A7" t="s">
        <v>3</v>
      </c>
      <c r="B7">
        <v>5.167248E-2</v>
      </c>
      <c r="C7">
        <v>5.046608227513228E-2</v>
      </c>
      <c r="D7">
        <v>6.4519121453284756E-2</v>
      </c>
      <c r="E7">
        <v>6.4739805737704922E-2</v>
      </c>
      <c r="F7">
        <v>6.4033522878756813E-2</v>
      </c>
      <c r="G7">
        <v>6.4291535418000006E-2</v>
      </c>
      <c r="H7">
        <v>9.9782101826491587</v>
      </c>
      <c r="I7">
        <v>10.690170415340983</v>
      </c>
      <c r="K7">
        <f>I7/H7</f>
        <v>1.0713514968776499</v>
      </c>
    </row>
    <row r="8" spans="1:11" x14ac:dyDescent="0.25">
      <c r="A8" t="s">
        <v>4</v>
      </c>
      <c r="B8">
        <v>5.162060000000001E-2</v>
      </c>
      <c r="C8">
        <v>5.1404401096189892E-2</v>
      </c>
      <c r="D8">
        <v>6.4565093308969174E-2</v>
      </c>
      <c r="E8">
        <v>6.4335661115065237E-2</v>
      </c>
      <c r="F8">
        <v>6.370729036642353E-2</v>
      </c>
      <c r="G8">
        <v>6.0934909247243277E-2</v>
      </c>
      <c r="H8">
        <v>9.9586066262981774</v>
      </c>
      <c r="I8">
        <v>9.4040130420611021</v>
      </c>
    </row>
    <row r="12" spans="1:11" x14ac:dyDescent="0.25">
      <c r="B12" s="13" t="s">
        <v>130</v>
      </c>
      <c r="C12" s="13"/>
      <c r="D12" s="13"/>
      <c r="E12" s="13"/>
      <c r="F12" s="13"/>
      <c r="G12" s="13"/>
      <c r="H12" s="13"/>
      <c r="I12" s="13"/>
    </row>
    <row r="13" spans="1:11" x14ac:dyDescent="0.25">
      <c r="B13" t="s">
        <v>64</v>
      </c>
      <c r="C13" t="s">
        <v>67</v>
      </c>
      <c r="D13" t="s">
        <v>65</v>
      </c>
      <c r="E13" t="s">
        <v>68</v>
      </c>
      <c r="F13" t="s">
        <v>49</v>
      </c>
      <c r="G13" t="s">
        <v>69</v>
      </c>
      <c r="H13" t="s">
        <v>66</v>
      </c>
      <c r="I13" t="s">
        <v>70</v>
      </c>
    </row>
    <row r="14" spans="1:11" x14ac:dyDescent="0.25">
      <c r="A14" t="s">
        <v>0</v>
      </c>
      <c r="C14">
        <f>((C4/B4)*100)-100</f>
        <v>0.41665291289450579</v>
      </c>
      <c r="E14">
        <f>((E4/D4)*100)-100</f>
        <v>2.859382357958637</v>
      </c>
      <c r="G14">
        <f>((G4/F4)*100)-100</f>
        <v>0.28041000666941329</v>
      </c>
      <c r="I14">
        <f>((I4/H4)*100)-100</f>
        <v>-2.7702946681140475</v>
      </c>
    </row>
    <row r="15" spans="1:11" x14ac:dyDescent="0.25">
      <c r="A15" t="s">
        <v>1</v>
      </c>
      <c r="C15">
        <f t="shared" ref="C15:C18" si="0">((C5/B5)*100)-100</f>
        <v>1.6935681599965307</v>
      </c>
      <c r="E15">
        <f t="shared" ref="E15:E18" si="1">((E5/D5)*100)-100</f>
        <v>0.34469381946311728</v>
      </c>
      <c r="G15">
        <f t="shared" ref="G15:G18" si="2">((G5/F5)*100)-100</f>
        <v>-1.339929997422189</v>
      </c>
      <c r="I15">
        <f t="shared" ref="I15:I18" si="3">((I5/H5)*100)-100</f>
        <v>0.88392017342849272</v>
      </c>
    </row>
    <row r="16" spans="1:11" x14ac:dyDescent="0.25">
      <c r="A16" t="s">
        <v>2</v>
      </c>
      <c r="C16">
        <f t="shared" si="0"/>
        <v>3.4805106411777302</v>
      </c>
      <c r="E16">
        <f t="shared" si="1"/>
        <v>2.1089111028127974</v>
      </c>
      <c r="G16">
        <f t="shared" si="2"/>
        <v>-6.9700750120134529</v>
      </c>
      <c r="I16">
        <f t="shared" si="3"/>
        <v>-2.930256308066987</v>
      </c>
    </row>
    <row r="17" spans="1:9" x14ac:dyDescent="0.25">
      <c r="A17" t="s">
        <v>3</v>
      </c>
      <c r="C17">
        <f t="shared" si="0"/>
        <v>-2.3347006469744116</v>
      </c>
      <c r="E17">
        <f t="shared" si="1"/>
        <v>0.34204477595056915</v>
      </c>
      <c r="G17">
        <f t="shared" si="2"/>
        <v>0.40293353800278453</v>
      </c>
      <c r="I17">
        <f>((I7/H7)*100)-100</f>
        <v>7.1351496877649794</v>
      </c>
    </row>
    <row r="18" spans="1:9" x14ac:dyDescent="0.25">
      <c r="A18" t="s">
        <v>4</v>
      </c>
      <c r="C18">
        <f t="shared" si="0"/>
        <v>-0.41882291916428471</v>
      </c>
      <c r="E18">
        <f t="shared" si="1"/>
        <v>-0.35535020882880985</v>
      </c>
      <c r="G18">
        <f t="shared" si="2"/>
        <v>-4.3517486040207132</v>
      </c>
      <c r="I18">
        <f t="shared" si="3"/>
        <v>-5.5689877615261167</v>
      </c>
    </row>
    <row r="20" spans="1:9" x14ac:dyDescent="0.25">
      <c r="B20" t="s">
        <v>132</v>
      </c>
      <c r="C20">
        <f>AVERAGE(C14:C18)</f>
        <v>0.56744162958601407</v>
      </c>
      <c r="E20">
        <f t="shared" ref="E20:I20" si="4">AVERAGE(E14:E18)</f>
        <v>1.0599363694712622</v>
      </c>
      <c r="G20">
        <f t="shared" si="4"/>
        <v>-2.3956820137568315</v>
      </c>
      <c r="I20">
        <f t="shared" si="4"/>
        <v>-0.65009377530273582</v>
      </c>
    </row>
    <row r="21" spans="1:9" x14ac:dyDescent="0.25">
      <c r="B21" t="s">
        <v>131</v>
      </c>
      <c r="C21">
        <f>2*STDEV(C14:C18)</f>
        <v>4.3785861667201207</v>
      </c>
      <c r="E21">
        <f t="shared" ref="E21:I21" si="5">2*STDEV(E14:E18)</f>
        <v>2.7144668354537709</v>
      </c>
      <c r="G21">
        <f t="shared" si="5"/>
        <v>6.3921512526206881</v>
      </c>
      <c r="I21">
        <f t="shared" si="5"/>
        <v>9.8413985603441994</v>
      </c>
    </row>
  </sheetData>
  <mergeCells count="2">
    <mergeCell ref="B1:I1"/>
    <mergeCell ref="B12:I12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M30" sqref="M30"/>
    </sheetView>
  </sheetViews>
  <sheetFormatPr defaultRowHeight="15" x14ac:dyDescent="0.25"/>
  <cols>
    <col min="1" max="1" width="6.140625" bestFit="1" customWidth="1"/>
    <col min="2" max="2" width="13.140625" bestFit="1" customWidth="1"/>
    <col min="3" max="3" width="24" bestFit="1" customWidth="1"/>
    <col min="4" max="4" width="12.85546875" bestFit="1" customWidth="1"/>
    <col min="5" max="5" width="30.140625" bestFit="1" customWidth="1"/>
    <col min="6" max="6" width="12" bestFit="1" customWidth="1"/>
    <col min="7" max="7" width="29.140625" bestFit="1" customWidth="1"/>
    <col min="8" max="8" width="12" bestFit="1" customWidth="1"/>
    <col min="9" max="9" width="28.5703125" bestFit="1" customWidth="1"/>
  </cols>
  <sheetData>
    <row r="1" spans="1:9" x14ac:dyDescent="0.25">
      <c r="B1" s="13" t="s">
        <v>71</v>
      </c>
      <c r="C1" s="13"/>
      <c r="D1" s="13"/>
      <c r="E1" s="13"/>
      <c r="F1" s="13"/>
      <c r="G1" s="13"/>
      <c r="H1" s="13"/>
      <c r="I1" s="13"/>
    </row>
    <row r="3" spans="1:9" x14ac:dyDescent="0.25">
      <c r="B3" t="s">
        <v>64</v>
      </c>
      <c r="C3" t="s">
        <v>67</v>
      </c>
      <c r="D3" t="s">
        <v>65</v>
      </c>
      <c r="E3" t="s">
        <v>68</v>
      </c>
      <c r="F3" t="s">
        <v>49</v>
      </c>
      <c r="G3" t="s">
        <v>69</v>
      </c>
      <c r="H3" t="s">
        <v>66</v>
      </c>
      <c r="I3" t="s">
        <v>70</v>
      </c>
    </row>
    <row r="4" spans="1:9" x14ac:dyDescent="0.25">
      <c r="A4" t="s">
        <v>0</v>
      </c>
      <c r="B4">
        <v>5.1516840000000001E-2</v>
      </c>
      <c r="C4">
        <v>5.1731486414491205E-2</v>
      </c>
      <c r="D4">
        <v>6.4123514111289387E-2</v>
      </c>
      <c r="E4">
        <v>6.5957050561090719E-2</v>
      </c>
      <c r="F4">
        <v>6.3738872575417369E-2</v>
      </c>
      <c r="G4">
        <v>6.3917602752257108E-2</v>
      </c>
      <c r="H4">
        <v>9.9488048481226876</v>
      </c>
      <c r="I4">
        <v>9.673193637874073</v>
      </c>
    </row>
    <row r="5" spans="1:9" x14ac:dyDescent="0.25">
      <c r="A5" t="s">
        <v>1</v>
      </c>
      <c r="B5">
        <v>5.167248E-2</v>
      </c>
      <c r="C5">
        <v>5.2547588668760574E-2</v>
      </c>
      <c r="D5">
        <v>6.4132365835054717E-2</v>
      </c>
      <c r="E5">
        <v>6.435342613636362E-2</v>
      </c>
      <c r="F5">
        <v>6.4112580562627849E-2</v>
      </c>
      <c r="G5">
        <v>6.3253516863547729E-2</v>
      </c>
      <c r="H5">
        <v>9.9488048481226876</v>
      </c>
      <c r="I5">
        <v>10.036744341190275</v>
      </c>
    </row>
    <row r="6" spans="1:9" x14ac:dyDescent="0.25">
      <c r="A6" t="s">
        <v>2</v>
      </c>
      <c r="B6">
        <v>5.1880000000000009E-2</v>
      </c>
      <c r="C6">
        <v>5.3685688920643022E-2</v>
      </c>
      <c r="D6">
        <v>6.3296606992761059E-2</v>
      </c>
      <c r="E6">
        <v>6.4631476165335183E-2</v>
      </c>
      <c r="F6">
        <v>6.3667727470692548E-2</v>
      </c>
      <c r="G6">
        <v>5.9230039107540981E-2</v>
      </c>
      <c r="H6">
        <v>9.9390030699471978</v>
      </c>
      <c r="I6">
        <v>9.6477648055310983</v>
      </c>
    </row>
    <row r="7" spans="1:9" x14ac:dyDescent="0.25">
      <c r="A7" t="s">
        <v>3</v>
      </c>
      <c r="B7">
        <v>5.167248E-2</v>
      </c>
      <c r="C7">
        <v>5.046608227513228E-2</v>
      </c>
      <c r="D7">
        <v>6.4519121453284756E-2</v>
      </c>
      <c r="E7">
        <v>6.4739805737704922E-2</v>
      </c>
      <c r="F7">
        <v>6.4033522878756813E-2</v>
      </c>
      <c r="G7">
        <v>6.4291535418000006E-2</v>
      </c>
      <c r="H7">
        <v>9.9782101826491587</v>
      </c>
      <c r="I7">
        <v>10.690170415340983</v>
      </c>
    </row>
    <row r="8" spans="1:9" x14ac:dyDescent="0.25">
      <c r="A8" t="s">
        <v>4</v>
      </c>
      <c r="B8">
        <v>5.162060000000001E-2</v>
      </c>
      <c r="C8">
        <v>5.1404401096189892E-2</v>
      </c>
      <c r="D8">
        <v>6.4565093308969174E-2</v>
      </c>
      <c r="E8">
        <v>6.4335661115065237E-2</v>
      </c>
      <c r="F8">
        <v>6.370729036642353E-2</v>
      </c>
      <c r="G8">
        <v>6.0934909247243277E-2</v>
      </c>
      <c r="H8">
        <v>9.9586066262981774</v>
      </c>
      <c r="I8">
        <v>9.4040130420611021</v>
      </c>
    </row>
    <row r="10" spans="1:9" x14ac:dyDescent="0.25">
      <c r="A10" s="13" t="s">
        <v>72</v>
      </c>
      <c r="B10" s="13"/>
      <c r="C10" s="13"/>
      <c r="D10" s="13"/>
      <c r="E10" s="13"/>
      <c r="F10" s="13"/>
      <c r="G10" s="13"/>
      <c r="H10" s="13"/>
      <c r="I10" s="13"/>
    </row>
    <row r="11" spans="1:9" x14ac:dyDescent="0.25">
      <c r="B11" t="s">
        <v>64</v>
      </c>
      <c r="C11" t="s">
        <v>67</v>
      </c>
      <c r="D11" t="s">
        <v>65</v>
      </c>
      <c r="E11" t="s">
        <v>68</v>
      </c>
      <c r="F11" t="s">
        <v>49</v>
      </c>
      <c r="G11" t="s">
        <v>69</v>
      </c>
      <c r="H11" t="s">
        <v>66</v>
      </c>
      <c r="I11" t="s">
        <v>70</v>
      </c>
    </row>
    <row r="12" spans="1:9" x14ac:dyDescent="0.25">
      <c r="A12" t="s">
        <v>0</v>
      </c>
      <c r="B12">
        <v>1.0003290661933239E-3</v>
      </c>
      <c r="C12">
        <v>4.5828566444870511E-3</v>
      </c>
      <c r="D12">
        <v>2.799625451707958E-3</v>
      </c>
      <c r="E12">
        <v>3.0080400592203994E-3</v>
      </c>
      <c r="F12">
        <v>2.5813870703955584E-3</v>
      </c>
      <c r="G12">
        <v>5.1236626570682117E-3</v>
      </c>
      <c r="H12">
        <v>5.2442911954919416E-2</v>
      </c>
      <c r="I12">
        <v>0.72631287896480523</v>
      </c>
    </row>
    <row r="13" spans="1:9" x14ac:dyDescent="0.25">
      <c r="A13" t="s">
        <v>1</v>
      </c>
      <c r="B13">
        <v>1.0033430917477362E-3</v>
      </c>
      <c r="C13">
        <v>3.8932287400858657E-3</v>
      </c>
      <c r="D13">
        <v>2.8000119169771867E-3</v>
      </c>
      <c r="E13">
        <v>2.8504529130047498E-3</v>
      </c>
      <c r="F13">
        <v>2.5965068283129813E-3</v>
      </c>
      <c r="G13">
        <v>3.0408211545312814E-3</v>
      </c>
      <c r="H13">
        <v>5.2442911954919416E-2</v>
      </c>
      <c r="I13">
        <v>0.75685701879599598</v>
      </c>
    </row>
    <row r="14" spans="1:9" x14ac:dyDescent="0.25">
      <c r="A14" t="s">
        <v>2</v>
      </c>
      <c r="B14">
        <v>1.0073618302066064E-3</v>
      </c>
      <c r="C14">
        <v>3.2428861362405821E-3</v>
      </c>
      <c r="D14">
        <v>2.7650807078095641E-3</v>
      </c>
      <c r="E14">
        <v>2.7158388281212638E-3</v>
      </c>
      <c r="F14">
        <v>2.5785082815955704E-3</v>
      </c>
      <c r="G14">
        <v>1.949685233421963E-3</v>
      </c>
      <c r="H14">
        <v>5.239304983584675E-2</v>
      </c>
      <c r="I14">
        <v>0.71468205378784155</v>
      </c>
    </row>
    <row r="15" spans="1:9" x14ac:dyDescent="0.25">
      <c r="A15" t="s">
        <v>3</v>
      </c>
      <c r="B15">
        <v>1.0033430917477362E-3</v>
      </c>
      <c r="C15">
        <v>2.9236933241857505E-3</v>
      </c>
      <c r="D15">
        <v>2.8161317261890563E-3</v>
      </c>
      <c r="E15">
        <v>2.88555059816341E-3</v>
      </c>
      <c r="F15">
        <v>2.5933075646854013E-3</v>
      </c>
      <c r="G15">
        <v>2.9520693571481096E-3</v>
      </c>
      <c r="H15">
        <v>5.259250858935708E-2</v>
      </c>
      <c r="I15">
        <v>0.76320191680663696</v>
      </c>
    </row>
    <row r="16" spans="1:9" x14ac:dyDescent="0.25">
      <c r="A16" t="s">
        <v>4</v>
      </c>
      <c r="B16">
        <v>1.0023384138551686E-3</v>
      </c>
      <c r="C16">
        <v>3.7369273543416993E-3</v>
      </c>
      <c r="D16">
        <v>2.8181383065390133E-3</v>
      </c>
      <c r="E16">
        <v>3.0293042894337322E-3</v>
      </c>
      <c r="F16">
        <v>2.5801105573220475E-3</v>
      </c>
      <c r="G16">
        <v>2.0979418610974055E-3</v>
      </c>
      <c r="H16">
        <v>5.2492775790116228E-2</v>
      </c>
      <c r="I16">
        <v>0.71452221417934669</v>
      </c>
    </row>
    <row r="20" spans="1:9" x14ac:dyDescent="0.25">
      <c r="A20" s="13" t="s">
        <v>133</v>
      </c>
      <c r="B20" s="13"/>
      <c r="C20" s="13"/>
      <c r="D20" s="13"/>
      <c r="E20" s="13"/>
      <c r="F20" s="13"/>
      <c r="G20" s="13"/>
      <c r="H20" s="13"/>
      <c r="I20" s="13"/>
    </row>
    <row r="21" spans="1:9" x14ac:dyDescent="0.25">
      <c r="A21" t="s">
        <v>0</v>
      </c>
      <c r="C21" s="14">
        <f>((C4-B4)/(SQRT((C12^2)+(B12^2))))</f>
        <v>4.5759406904633253E-2</v>
      </c>
      <c r="D21" s="14"/>
      <c r="E21" s="14">
        <f>((E4-D4)/(SQRT((E12^2)+(D12^2))))</f>
        <v>0.44619375236140957</v>
      </c>
      <c r="F21" s="14"/>
      <c r="G21" s="14">
        <f>((G4-F4)/(SQRT((G12^2)+(F12^2))))</f>
        <v>3.1152851176416332E-2</v>
      </c>
      <c r="H21" s="14"/>
      <c r="I21" s="14">
        <f>((I4-H4)/(SQRT((I12^2)+(H12^2))))</f>
        <v>-0.37848091522994509</v>
      </c>
    </row>
    <row r="22" spans="1:9" x14ac:dyDescent="0.25">
      <c r="A22" t="s">
        <v>1</v>
      </c>
      <c r="C22" s="14">
        <f t="shared" ref="C22:E25" si="0">((C5-B5)/(SQRT((C13^2)+(B13^2))))</f>
        <v>0.21766496965256946</v>
      </c>
      <c r="D22" s="14"/>
      <c r="E22" s="14">
        <f t="shared" si="0"/>
        <v>5.5325363470415556E-2</v>
      </c>
      <c r="F22" s="14"/>
      <c r="G22" s="14">
        <f t="shared" ref="G22" si="1">((G5-F5)/(SQRT((G13^2)+(F13^2))))</f>
        <v>-0.2148435442855875</v>
      </c>
      <c r="H22" s="14"/>
      <c r="I22" s="14">
        <f t="shared" ref="I22" si="2">((I5-H5)/(SQRT((I13^2)+(H13^2))))</f>
        <v>0.11591244101032529</v>
      </c>
    </row>
    <row r="23" spans="1:9" x14ac:dyDescent="0.25">
      <c r="A23" t="s">
        <v>2</v>
      </c>
      <c r="C23" s="14">
        <f t="shared" si="0"/>
        <v>0.53175034883628547</v>
      </c>
      <c r="D23" s="14"/>
      <c r="E23" s="14">
        <f t="shared" si="0"/>
        <v>0.34441554782333789</v>
      </c>
      <c r="F23" s="14"/>
      <c r="G23" s="14">
        <f t="shared" ref="G23" si="3">((G6-F6)/(SQRT((G14^2)+(F14^2))))</f>
        <v>-1.3727742479967084</v>
      </c>
      <c r="H23" s="14"/>
      <c r="I23" s="14">
        <f t="shared" ref="I23" si="4">((I6-H6)/(SQRT((I14^2)+(H14^2))))</f>
        <v>-0.40641681555835896</v>
      </c>
    </row>
    <row r="24" spans="1:9" x14ac:dyDescent="0.25">
      <c r="A24" t="s">
        <v>3</v>
      </c>
      <c r="C24" s="14">
        <f t="shared" si="0"/>
        <v>-0.39028551742986989</v>
      </c>
      <c r="D24" s="14"/>
      <c r="E24" s="14">
        <f t="shared" si="0"/>
        <v>5.4733245603380103E-2</v>
      </c>
      <c r="F24" s="14"/>
      <c r="G24" s="14">
        <f t="shared" ref="G24" si="5">((G7-F7)/(SQRT((G15^2)+(F15^2))))</f>
        <v>6.566255249524465E-2</v>
      </c>
      <c r="H24" s="14"/>
      <c r="I24" s="14">
        <f t="shared" ref="I24" si="6">((I7-H7)/(SQRT((I15^2)+(H15^2))))</f>
        <v>0.93065254917410756</v>
      </c>
    </row>
    <row r="25" spans="1:9" x14ac:dyDescent="0.25">
      <c r="A25" t="s">
        <v>4</v>
      </c>
      <c r="C25" s="14">
        <f t="shared" si="0"/>
        <v>-5.5879514022038841E-2</v>
      </c>
      <c r="D25" s="14"/>
      <c r="E25" s="14">
        <f t="shared" si="0"/>
        <v>-5.5452405224962982E-2</v>
      </c>
      <c r="F25" s="14"/>
      <c r="G25" s="14">
        <f t="shared" ref="G25" si="7">((G8-F8)/(SQRT((G16^2)+(F16^2))))</f>
        <v>-0.83369682763103314</v>
      </c>
      <c r="H25" s="14"/>
      <c r="I25" s="14">
        <f t="shared" ref="I25" si="8">((I8-H8)/(SQRT((I16^2)+(H16^2))))</f>
        <v>-0.77408788863719813</v>
      </c>
    </row>
  </sheetData>
  <mergeCells count="3">
    <mergeCell ref="B1:I1"/>
    <mergeCell ref="A10:I10"/>
    <mergeCell ref="A20:I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topLeftCell="E1" zoomScale="70" zoomScaleNormal="70" workbookViewId="0">
      <selection activeCell="J12" sqref="J12"/>
    </sheetView>
  </sheetViews>
  <sheetFormatPr defaultRowHeight="15" x14ac:dyDescent="0.25"/>
  <cols>
    <col min="1" max="1" width="18.140625" bestFit="1" customWidth="1"/>
    <col min="2" max="2" width="33" bestFit="1" customWidth="1"/>
    <col min="3" max="3" width="35.42578125" bestFit="1" customWidth="1"/>
    <col min="4" max="4" width="26.140625" customWidth="1"/>
    <col min="5" max="9" width="24" customWidth="1"/>
    <col min="10" max="10" width="24" bestFit="1" customWidth="1"/>
    <col min="11" max="11" width="24" customWidth="1"/>
    <col min="12" max="12" width="30.140625" bestFit="1" customWidth="1"/>
    <col min="13" max="13" width="33" bestFit="1" customWidth="1"/>
    <col min="14" max="19" width="33" customWidth="1"/>
    <col min="20" max="20" width="29.140625" bestFit="1" customWidth="1"/>
    <col min="21" max="21" width="32" bestFit="1" customWidth="1"/>
    <col min="22" max="22" width="28.5703125" bestFit="1" customWidth="1"/>
    <col min="23" max="23" width="31.140625" bestFit="1" customWidth="1"/>
  </cols>
  <sheetData>
    <row r="1" spans="1:10" x14ac:dyDescent="0.25">
      <c r="B1" t="s">
        <v>119</v>
      </c>
      <c r="C1" t="s">
        <v>120</v>
      </c>
      <c r="E1" t="s">
        <v>116</v>
      </c>
      <c r="F1" t="s">
        <v>117</v>
      </c>
      <c r="G1" t="s">
        <v>118</v>
      </c>
      <c r="I1" t="s">
        <v>126</v>
      </c>
    </row>
    <row r="2" spans="1:10" x14ac:dyDescent="0.25">
      <c r="A2" t="s">
        <v>0</v>
      </c>
      <c r="B2">
        <v>5.1516840000000001E-2</v>
      </c>
      <c r="C2">
        <v>5.1731486414491205E-2</v>
      </c>
      <c r="E2">
        <v>1</v>
      </c>
      <c r="F2">
        <v>5.1516840000000001E-2</v>
      </c>
      <c r="G2">
        <v>3</v>
      </c>
      <c r="I2" t="s">
        <v>106</v>
      </c>
      <c r="J2">
        <f>5</f>
        <v>5</v>
      </c>
    </row>
    <row r="3" spans="1:10" x14ac:dyDescent="0.25">
      <c r="A3" t="s">
        <v>1</v>
      </c>
      <c r="B3">
        <v>5.167248E-2</v>
      </c>
      <c r="C3">
        <v>5.2547588668760574E-2</v>
      </c>
      <c r="E3">
        <v>1</v>
      </c>
      <c r="F3">
        <v>5.162060000000001E-2</v>
      </c>
      <c r="G3">
        <v>4</v>
      </c>
      <c r="I3" t="s">
        <v>105</v>
      </c>
      <c r="J3">
        <f>5</f>
        <v>5</v>
      </c>
    </row>
    <row r="4" spans="1:10" x14ac:dyDescent="0.25">
      <c r="A4" t="s">
        <v>2</v>
      </c>
      <c r="B4">
        <v>5.1880000000000009E-2</v>
      </c>
      <c r="C4">
        <v>5.3685688920643022E-2</v>
      </c>
      <c r="E4">
        <v>1</v>
      </c>
      <c r="F4">
        <v>5.167248E-2</v>
      </c>
      <c r="G4">
        <v>5</v>
      </c>
      <c r="I4" t="s">
        <v>107</v>
      </c>
      <c r="J4">
        <f>J2*J3</f>
        <v>25</v>
      </c>
    </row>
    <row r="5" spans="1:10" x14ac:dyDescent="0.25">
      <c r="A5" t="s">
        <v>3</v>
      </c>
      <c r="B5">
        <v>5.167248E-2</v>
      </c>
      <c r="C5">
        <v>5.046608227513228E-2</v>
      </c>
      <c r="E5">
        <v>1</v>
      </c>
      <c r="F5">
        <v>5.167248E-2</v>
      </c>
      <c r="G5">
        <v>6</v>
      </c>
      <c r="I5" t="s">
        <v>108</v>
      </c>
      <c r="J5">
        <f>J2+1</f>
        <v>6</v>
      </c>
    </row>
    <row r="6" spans="1:10" x14ac:dyDescent="0.25">
      <c r="A6" t="s">
        <v>4</v>
      </c>
      <c r="B6">
        <v>5.162060000000001E-2</v>
      </c>
      <c r="C6">
        <v>5.1404401096189892E-2</v>
      </c>
      <c r="E6">
        <v>1</v>
      </c>
      <c r="F6">
        <v>5.1880000000000009E-2</v>
      </c>
      <c r="G6">
        <v>8</v>
      </c>
      <c r="I6" t="s">
        <v>109</v>
      </c>
      <c r="J6">
        <f>J3+1</f>
        <v>6</v>
      </c>
    </row>
    <row r="7" spans="1:10" x14ac:dyDescent="0.25">
      <c r="E7">
        <v>2</v>
      </c>
      <c r="F7">
        <v>5.046608227513228E-2</v>
      </c>
      <c r="G7">
        <v>1</v>
      </c>
      <c r="I7" t="s">
        <v>110</v>
      </c>
      <c r="J7">
        <f>(J2*J5)/2</f>
        <v>15</v>
      </c>
    </row>
    <row r="8" spans="1:10" x14ac:dyDescent="0.25">
      <c r="E8">
        <v>2</v>
      </c>
      <c r="F8">
        <v>5.1404401096189892E-2</v>
      </c>
      <c r="G8">
        <v>2</v>
      </c>
      <c r="I8" t="s">
        <v>111</v>
      </c>
      <c r="J8">
        <f>(J3*J6)/2</f>
        <v>15</v>
      </c>
    </row>
    <row r="9" spans="1:10" x14ac:dyDescent="0.25">
      <c r="E9">
        <v>2</v>
      </c>
      <c r="F9">
        <v>5.1731486414491205E-2</v>
      </c>
      <c r="G9">
        <v>7</v>
      </c>
      <c r="I9" t="s">
        <v>112</v>
      </c>
      <c r="J9">
        <f>SUM(G2:G6)</f>
        <v>26</v>
      </c>
    </row>
    <row r="10" spans="1:10" x14ac:dyDescent="0.25">
      <c r="E10">
        <v>2</v>
      </c>
      <c r="F10">
        <v>5.2547588668760574E-2</v>
      </c>
      <c r="G10">
        <v>9</v>
      </c>
      <c r="I10" t="s">
        <v>113</v>
      </c>
      <c r="J10">
        <f>SUM(G7:G11)</f>
        <v>29</v>
      </c>
    </row>
    <row r="11" spans="1:10" x14ac:dyDescent="0.25">
      <c r="E11">
        <v>2</v>
      </c>
      <c r="F11">
        <v>5.3685688920643022E-2</v>
      </c>
      <c r="G11">
        <v>10</v>
      </c>
    </row>
    <row r="12" spans="1:10" x14ac:dyDescent="0.25">
      <c r="I12" t="s">
        <v>114</v>
      </c>
      <c r="J12" s="9">
        <f>J4+J7-J9</f>
        <v>14</v>
      </c>
    </row>
    <row r="13" spans="1:10" x14ac:dyDescent="0.25">
      <c r="I13" t="s">
        <v>115</v>
      </c>
      <c r="J13" s="5">
        <f>J4+J8-J10</f>
        <v>11</v>
      </c>
    </row>
    <row r="16" spans="1:10" x14ac:dyDescent="0.25">
      <c r="A16" s="7"/>
      <c r="B16" s="7"/>
      <c r="C16" s="7"/>
      <c r="D16" s="7"/>
      <c r="E16" s="7"/>
      <c r="F16" s="7"/>
      <c r="G16" s="7"/>
      <c r="H16" s="7"/>
      <c r="I16" s="7" t="s">
        <v>121</v>
      </c>
      <c r="J16">
        <f>J13</f>
        <v>11</v>
      </c>
    </row>
    <row r="17" spans="1:10" x14ac:dyDescent="0.25">
      <c r="A17" s="8"/>
      <c r="B17" s="8"/>
      <c r="C17" s="8"/>
      <c r="D17" s="8"/>
      <c r="E17" s="8"/>
      <c r="F17" s="8"/>
      <c r="G17" s="8"/>
      <c r="H17" s="8"/>
      <c r="I17" s="10" t="s">
        <v>122</v>
      </c>
      <c r="J17">
        <v>2</v>
      </c>
    </row>
    <row r="18" spans="1:10" x14ac:dyDescent="0.25">
      <c r="A18" s="6"/>
      <c r="B18" s="6"/>
      <c r="C18" s="6"/>
      <c r="D18" s="6"/>
      <c r="E18" s="6"/>
      <c r="F18" s="6"/>
      <c r="G18" s="6"/>
      <c r="H18" s="6"/>
      <c r="I18" s="6"/>
    </row>
    <row r="19" spans="1:10" x14ac:dyDescent="0.25">
      <c r="A19" s="6"/>
      <c r="B19" s="6"/>
      <c r="C19" s="6"/>
      <c r="D19" s="6"/>
      <c r="E19" s="6"/>
      <c r="F19" s="6"/>
      <c r="G19" s="6"/>
      <c r="H19" s="6"/>
      <c r="I19" s="11" t="s">
        <v>123</v>
      </c>
      <c r="J19">
        <f>J4/2</f>
        <v>12.5</v>
      </c>
    </row>
    <row r="20" spans="1:10" x14ac:dyDescent="0.25">
      <c r="A20" s="6"/>
      <c r="B20" s="6"/>
      <c r="C20" s="6"/>
      <c r="D20" s="6"/>
      <c r="E20" s="6"/>
      <c r="F20" s="6"/>
      <c r="G20" s="6"/>
      <c r="H20" s="6"/>
      <c r="I20" s="11" t="s">
        <v>124</v>
      </c>
      <c r="J20">
        <f>SQRT(((J2*J3*(J2+J3+1))/12))</f>
        <v>4.7871355387816905</v>
      </c>
    </row>
    <row r="21" spans="1:10" x14ac:dyDescent="0.25">
      <c r="A21" s="6"/>
      <c r="B21" s="6"/>
      <c r="C21" s="6"/>
      <c r="D21" s="6"/>
      <c r="E21" s="6"/>
      <c r="F21" s="6"/>
      <c r="G21" s="6"/>
      <c r="H21" s="6"/>
      <c r="I21" s="6"/>
    </row>
    <row r="22" spans="1:10" x14ac:dyDescent="0.25">
      <c r="A22" s="6"/>
      <c r="B22" s="6"/>
      <c r="C22" s="6"/>
      <c r="D22" s="6"/>
      <c r="E22" s="6"/>
      <c r="F22" s="6"/>
      <c r="G22" s="6"/>
      <c r="H22" s="6"/>
      <c r="I22" s="6" t="s">
        <v>125</v>
      </c>
      <c r="J22">
        <f>(J16-J19)/J20</f>
        <v>-0.31333978072025609</v>
      </c>
    </row>
    <row r="23" spans="1:10" x14ac:dyDescent="0.25">
      <c r="A23" s="6"/>
      <c r="B23" s="6"/>
      <c r="C23" s="6"/>
      <c r="D23" s="6"/>
      <c r="E23" s="6"/>
      <c r="F23" s="6"/>
      <c r="G23" s="6"/>
      <c r="H23" s="6"/>
      <c r="I23" s="6"/>
    </row>
    <row r="24" spans="1:10" x14ac:dyDescent="0.25">
      <c r="A24" s="6"/>
      <c r="B24" s="6"/>
      <c r="C24" s="6"/>
      <c r="D24" s="6"/>
      <c r="E24" s="6"/>
      <c r="F24" s="6"/>
      <c r="G24">
        <v>0.37830000000000003</v>
      </c>
      <c r="H24" s="6"/>
      <c r="I24" s="6" t="s">
        <v>129</v>
      </c>
      <c r="J24">
        <f>G24*2</f>
        <v>0.75660000000000005</v>
      </c>
    </row>
    <row r="25" spans="1:10" x14ac:dyDescent="0.25">
      <c r="A25" s="6"/>
      <c r="B25" s="6"/>
      <c r="C25" s="6"/>
      <c r="D25" s="6"/>
      <c r="E25" s="6"/>
      <c r="F25" s="6"/>
      <c r="G25" s="6"/>
      <c r="H25" s="6"/>
      <c r="I25" s="6"/>
    </row>
    <row r="26" spans="1:10" x14ac:dyDescent="0.25">
      <c r="A26" s="6"/>
      <c r="B26" s="6"/>
      <c r="C26" s="6"/>
      <c r="D26" s="6"/>
      <c r="E26" s="6"/>
      <c r="F26" s="6"/>
      <c r="G26" s="6"/>
      <c r="H26" s="6"/>
      <c r="I26" s="6"/>
    </row>
    <row r="27" spans="1:10" x14ac:dyDescent="0.25">
      <c r="A27" s="6"/>
      <c r="B27" s="6"/>
      <c r="C27" s="6"/>
      <c r="D27" s="6"/>
      <c r="E27" s="6"/>
      <c r="F27" s="6"/>
      <c r="G27" s="6"/>
      <c r="H27" s="6"/>
      <c r="I27" s="6"/>
    </row>
    <row r="28" spans="1:10" x14ac:dyDescent="0.25">
      <c r="A28" s="6"/>
      <c r="B28" s="6"/>
      <c r="C28" s="6"/>
      <c r="D28" s="6"/>
      <c r="E28" s="6"/>
      <c r="F28" s="6"/>
      <c r="G28" s="6"/>
      <c r="H28" s="6"/>
      <c r="I28" s="6"/>
    </row>
    <row r="29" spans="1:10" x14ac:dyDescent="0.25">
      <c r="A29" s="6"/>
      <c r="B29" s="6"/>
      <c r="C29" s="6"/>
      <c r="D29" s="6"/>
      <c r="E29" s="6"/>
      <c r="F29" s="6"/>
      <c r="G29" s="6"/>
      <c r="H29" s="6"/>
      <c r="I29" s="6"/>
    </row>
    <row r="30" spans="1:10" x14ac:dyDescent="0.25">
      <c r="A30" s="6"/>
      <c r="B30" s="6"/>
      <c r="C30" s="6"/>
      <c r="D30" s="6"/>
      <c r="E30" s="6"/>
      <c r="F30" s="6"/>
      <c r="G30" s="6"/>
      <c r="H30" s="6"/>
      <c r="I30" s="6"/>
    </row>
    <row r="31" spans="1:10" x14ac:dyDescent="0.25">
      <c r="B31" t="s">
        <v>65</v>
      </c>
      <c r="C31" t="s">
        <v>68</v>
      </c>
      <c r="D31" s="6"/>
      <c r="E31" t="s">
        <v>116</v>
      </c>
      <c r="F31" t="s">
        <v>117</v>
      </c>
      <c r="G31" t="s">
        <v>118</v>
      </c>
      <c r="H31" s="6"/>
      <c r="I31" s="6" t="s">
        <v>127</v>
      </c>
    </row>
    <row r="32" spans="1:10" x14ac:dyDescent="0.25">
      <c r="A32" t="s">
        <v>0</v>
      </c>
      <c r="B32">
        <v>6.4123514111289387E-2</v>
      </c>
      <c r="C32">
        <v>6.5957050561090719E-2</v>
      </c>
      <c r="D32" s="7"/>
      <c r="E32" s="7">
        <v>1</v>
      </c>
      <c r="F32">
        <v>6.3296606992761059E-2</v>
      </c>
      <c r="G32" s="7">
        <v>1</v>
      </c>
      <c r="H32" s="7"/>
      <c r="I32" t="s">
        <v>106</v>
      </c>
      <c r="J32">
        <f>5</f>
        <v>5</v>
      </c>
    </row>
    <row r="33" spans="1:10" x14ac:dyDescent="0.25">
      <c r="A33" t="s">
        <v>1</v>
      </c>
      <c r="B33">
        <v>6.4132365835054717E-2</v>
      </c>
      <c r="C33">
        <v>6.435342613636362E-2</v>
      </c>
      <c r="D33" s="7"/>
      <c r="E33" s="7">
        <v>1</v>
      </c>
      <c r="F33">
        <v>6.4123514111289387E-2</v>
      </c>
      <c r="G33" s="7">
        <v>2</v>
      </c>
      <c r="H33" s="7"/>
      <c r="I33" t="s">
        <v>105</v>
      </c>
      <c r="J33">
        <f>5</f>
        <v>5</v>
      </c>
    </row>
    <row r="34" spans="1:10" x14ac:dyDescent="0.25">
      <c r="A34" t="s">
        <v>2</v>
      </c>
      <c r="B34">
        <v>6.3296606992761059E-2</v>
      </c>
      <c r="C34">
        <v>6.4631476165335183E-2</v>
      </c>
      <c r="E34">
        <v>1</v>
      </c>
      <c r="F34">
        <v>6.4132365835054717E-2</v>
      </c>
      <c r="G34" s="7">
        <v>3</v>
      </c>
      <c r="H34" s="7"/>
      <c r="I34" t="s">
        <v>107</v>
      </c>
      <c r="J34">
        <f>J32*J33</f>
        <v>25</v>
      </c>
    </row>
    <row r="35" spans="1:10" x14ac:dyDescent="0.25">
      <c r="A35" t="s">
        <v>3</v>
      </c>
      <c r="B35">
        <v>6.4519121453284756E-2</v>
      </c>
      <c r="C35">
        <v>6.4739805737704922E-2</v>
      </c>
      <c r="E35" s="12">
        <v>1</v>
      </c>
      <c r="F35">
        <v>6.4519121453284756E-2</v>
      </c>
      <c r="G35" s="7">
        <v>6</v>
      </c>
      <c r="I35" t="s">
        <v>108</v>
      </c>
      <c r="J35">
        <f>J32+1</f>
        <v>6</v>
      </c>
    </row>
    <row r="36" spans="1:10" x14ac:dyDescent="0.25">
      <c r="A36" t="s">
        <v>4</v>
      </c>
      <c r="B36">
        <v>6.4565093308969174E-2</v>
      </c>
      <c r="C36">
        <v>6.4335661115065237E-2</v>
      </c>
      <c r="E36" s="12">
        <v>1</v>
      </c>
      <c r="F36">
        <v>6.4565093308969174E-2</v>
      </c>
      <c r="G36" s="7">
        <v>7</v>
      </c>
      <c r="I36" t="s">
        <v>109</v>
      </c>
      <c r="J36">
        <f>J33+1</f>
        <v>6</v>
      </c>
    </row>
    <row r="37" spans="1:10" x14ac:dyDescent="0.25">
      <c r="E37" s="12">
        <v>2</v>
      </c>
      <c r="F37">
        <v>6.4335661115065237E-2</v>
      </c>
      <c r="G37" s="7">
        <v>4</v>
      </c>
      <c r="I37" t="s">
        <v>110</v>
      </c>
      <c r="J37">
        <f>(J32*J35)/2</f>
        <v>15</v>
      </c>
    </row>
    <row r="38" spans="1:10" x14ac:dyDescent="0.25">
      <c r="E38" s="12">
        <v>2</v>
      </c>
      <c r="F38">
        <v>6.435342613636362E-2</v>
      </c>
      <c r="G38" s="7">
        <v>5</v>
      </c>
      <c r="I38" t="s">
        <v>111</v>
      </c>
      <c r="J38">
        <f>(J33*J36)/2</f>
        <v>15</v>
      </c>
    </row>
    <row r="39" spans="1:10" x14ac:dyDescent="0.25">
      <c r="E39" s="12">
        <v>2</v>
      </c>
      <c r="F39">
        <v>6.4631476165335183E-2</v>
      </c>
      <c r="G39" s="7">
        <v>8</v>
      </c>
      <c r="I39" t="s">
        <v>112</v>
      </c>
      <c r="J39">
        <f>SUM(G32:G36)</f>
        <v>19</v>
      </c>
    </row>
    <row r="40" spans="1:10" x14ac:dyDescent="0.25">
      <c r="E40" s="12">
        <v>2</v>
      </c>
      <c r="F40">
        <v>6.4739805737704922E-2</v>
      </c>
      <c r="G40" s="7">
        <v>9</v>
      </c>
      <c r="I40" t="s">
        <v>113</v>
      </c>
      <c r="J40">
        <f>SUM(G37:G41)</f>
        <v>36</v>
      </c>
    </row>
    <row r="41" spans="1:10" x14ac:dyDescent="0.25">
      <c r="E41" s="12">
        <v>2</v>
      </c>
      <c r="F41">
        <v>6.5957050561090719E-2</v>
      </c>
      <c r="G41" s="7">
        <v>10</v>
      </c>
    </row>
    <row r="42" spans="1:10" x14ac:dyDescent="0.25">
      <c r="I42" t="s">
        <v>114</v>
      </c>
      <c r="J42" s="9">
        <f>J34+J37-J39</f>
        <v>21</v>
      </c>
    </row>
    <row r="43" spans="1:10" x14ac:dyDescent="0.25">
      <c r="I43" t="s">
        <v>115</v>
      </c>
      <c r="J43" s="5">
        <f>J34+J38-J40</f>
        <v>4</v>
      </c>
    </row>
    <row r="46" spans="1:10" x14ac:dyDescent="0.25">
      <c r="I46" s="7" t="s">
        <v>121</v>
      </c>
      <c r="J46">
        <f>J43</f>
        <v>4</v>
      </c>
    </row>
    <row r="47" spans="1:10" x14ac:dyDescent="0.25">
      <c r="I47" s="10" t="s">
        <v>122</v>
      </c>
      <c r="J47">
        <v>2</v>
      </c>
    </row>
    <row r="48" spans="1:10" x14ac:dyDescent="0.25">
      <c r="I48" s="6"/>
    </row>
    <row r="49" spans="1:10" x14ac:dyDescent="0.25">
      <c r="I49" s="11" t="s">
        <v>123</v>
      </c>
      <c r="J49">
        <f>J34/2</f>
        <v>12.5</v>
      </c>
    </row>
    <row r="50" spans="1:10" x14ac:dyDescent="0.25">
      <c r="I50" s="11" t="s">
        <v>124</v>
      </c>
      <c r="J50">
        <f>SQRT(((J32*J33*(J32+J33+1))/12))</f>
        <v>4.7871355387816905</v>
      </c>
    </row>
    <row r="51" spans="1:10" x14ac:dyDescent="0.25">
      <c r="I51" s="6"/>
    </row>
    <row r="52" spans="1:10" x14ac:dyDescent="0.25">
      <c r="I52" s="6" t="s">
        <v>125</v>
      </c>
      <c r="J52">
        <f>(J46-J49)/J50</f>
        <v>-1.775592090748118</v>
      </c>
    </row>
    <row r="54" spans="1:10" x14ac:dyDescent="0.25">
      <c r="G54">
        <v>3.8399999999999997E-2</v>
      </c>
      <c r="I54" t="s">
        <v>129</v>
      </c>
      <c r="J54">
        <f>2*G54</f>
        <v>7.6799999999999993E-2</v>
      </c>
    </row>
    <row r="58" spans="1:10" x14ac:dyDescent="0.25">
      <c r="B58" t="s">
        <v>49</v>
      </c>
      <c r="C58" t="s">
        <v>69</v>
      </c>
      <c r="E58" t="s">
        <v>116</v>
      </c>
      <c r="F58" t="s">
        <v>117</v>
      </c>
      <c r="G58" t="s">
        <v>118</v>
      </c>
      <c r="I58" t="s">
        <v>128</v>
      </c>
    </row>
    <row r="59" spans="1:10" x14ac:dyDescent="0.25">
      <c r="A59" t="s">
        <v>0</v>
      </c>
      <c r="B59">
        <v>6.3738872575417369E-2</v>
      </c>
      <c r="C59">
        <v>6.3917602752257108E-2</v>
      </c>
      <c r="E59">
        <v>1</v>
      </c>
      <c r="F59">
        <v>6.3667727470692548E-2</v>
      </c>
      <c r="G59">
        <v>4</v>
      </c>
      <c r="I59" t="s">
        <v>106</v>
      </c>
      <c r="J59">
        <f>5</f>
        <v>5</v>
      </c>
    </row>
    <row r="60" spans="1:10" x14ac:dyDescent="0.25">
      <c r="A60" t="s">
        <v>1</v>
      </c>
      <c r="B60">
        <v>6.4112580562627849E-2</v>
      </c>
      <c r="C60">
        <v>6.3253516863547729E-2</v>
      </c>
      <c r="E60">
        <v>1</v>
      </c>
      <c r="F60">
        <v>6.370729036642353E-2</v>
      </c>
      <c r="G60">
        <v>5</v>
      </c>
      <c r="I60" t="s">
        <v>105</v>
      </c>
      <c r="J60">
        <f>5</f>
        <v>5</v>
      </c>
    </row>
    <row r="61" spans="1:10" x14ac:dyDescent="0.25">
      <c r="A61" t="s">
        <v>2</v>
      </c>
      <c r="B61">
        <v>6.3667727470692548E-2</v>
      </c>
      <c r="C61">
        <v>5.9230039107540981E-2</v>
      </c>
      <c r="E61">
        <v>1</v>
      </c>
      <c r="F61">
        <v>6.3738872575417369E-2</v>
      </c>
      <c r="G61">
        <v>6</v>
      </c>
      <c r="I61" t="s">
        <v>107</v>
      </c>
      <c r="J61">
        <f>J59*J60</f>
        <v>25</v>
      </c>
    </row>
    <row r="62" spans="1:10" x14ac:dyDescent="0.25">
      <c r="A62" t="s">
        <v>3</v>
      </c>
      <c r="B62">
        <v>6.4033522878756813E-2</v>
      </c>
      <c r="C62">
        <v>6.4291535418000006E-2</v>
      </c>
      <c r="E62">
        <v>1</v>
      </c>
      <c r="F62">
        <v>6.4033522878756813E-2</v>
      </c>
      <c r="G62">
        <v>8</v>
      </c>
      <c r="I62" t="s">
        <v>108</v>
      </c>
      <c r="J62">
        <f>J59+1</f>
        <v>6</v>
      </c>
    </row>
    <row r="63" spans="1:10" x14ac:dyDescent="0.25">
      <c r="A63" t="s">
        <v>4</v>
      </c>
      <c r="B63">
        <v>6.370729036642353E-2</v>
      </c>
      <c r="C63">
        <v>6.0934909247243277E-2</v>
      </c>
      <c r="E63">
        <v>1</v>
      </c>
      <c r="F63">
        <v>6.4112580562627849E-2</v>
      </c>
      <c r="G63">
        <v>9</v>
      </c>
      <c r="I63" t="s">
        <v>109</v>
      </c>
      <c r="J63">
        <f>J60+1</f>
        <v>6</v>
      </c>
    </row>
    <row r="64" spans="1:10" x14ac:dyDescent="0.25">
      <c r="E64">
        <v>2</v>
      </c>
      <c r="F64">
        <v>5.9230039107540981E-2</v>
      </c>
      <c r="G64">
        <v>1</v>
      </c>
      <c r="I64" t="s">
        <v>110</v>
      </c>
      <c r="J64">
        <f>(J59*J62)/2</f>
        <v>15</v>
      </c>
    </row>
    <row r="65" spans="5:10" x14ac:dyDescent="0.25">
      <c r="E65">
        <v>2</v>
      </c>
      <c r="F65">
        <v>6.0934909247243277E-2</v>
      </c>
      <c r="G65">
        <v>2</v>
      </c>
      <c r="I65" t="s">
        <v>111</v>
      </c>
      <c r="J65">
        <f>(J60*J63)/2</f>
        <v>15</v>
      </c>
    </row>
    <row r="66" spans="5:10" x14ac:dyDescent="0.25">
      <c r="E66">
        <v>2</v>
      </c>
      <c r="F66">
        <v>6.3253516863547729E-2</v>
      </c>
      <c r="G66">
        <v>3</v>
      </c>
      <c r="I66" t="s">
        <v>112</v>
      </c>
      <c r="J66">
        <f>SUM(G59:G63)</f>
        <v>32</v>
      </c>
    </row>
    <row r="67" spans="5:10" x14ac:dyDescent="0.25">
      <c r="E67">
        <v>2</v>
      </c>
      <c r="F67">
        <v>6.3917602752257108E-2</v>
      </c>
      <c r="G67">
        <v>7</v>
      </c>
      <c r="I67" t="s">
        <v>113</v>
      </c>
      <c r="J67">
        <f>SUM(G64:G68)</f>
        <v>23</v>
      </c>
    </row>
    <row r="68" spans="5:10" x14ac:dyDescent="0.25">
      <c r="E68">
        <v>2</v>
      </c>
      <c r="F68">
        <v>6.4291535418000006E-2</v>
      </c>
      <c r="G68">
        <v>10</v>
      </c>
    </row>
    <row r="69" spans="5:10" x14ac:dyDescent="0.25">
      <c r="I69" t="s">
        <v>114</v>
      </c>
      <c r="J69" s="5">
        <f>J61+J64-J66</f>
        <v>8</v>
      </c>
    </row>
    <row r="70" spans="5:10" x14ac:dyDescent="0.25">
      <c r="I70" t="s">
        <v>115</v>
      </c>
      <c r="J70" s="9">
        <f>J61+J65-J67</f>
        <v>17</v>
      </c>
    </row>
    <row r="73" spans="5:10" x14ac:dyDescent="0.25">
      <c r="I73" s="7" t="s">
        <v>121</v>
      </c>
      <c r="J73">
        <v>8</v>
      </c>
    </row>
    <row r="74" spans="5:10" x14ac:dyDescent="0.25">
      <c r="I74" s="10" t="s">
        <v>122</v>
      </c>
      <c r="J74">
        <v>2</v>
      </c>
    </row>
    <row r="75" spans="5:10" x14ac:dyDescent="0.25">
      <c r="I75" s="6"/>
    </row>
    <row r="76" spans="5:10" x14ac:dyDescent="0.25">
      <c r="I76" s="11" t="s">
        <v>123</v>
      </c>
      <c r="J76">
        <f>J61/2</f>
        <v>12.5</v>
      </c>
    </row>
    <row r="77" spans="5:10" x14ac:dyDescent="0.25">
      <c r="I77" s="11" t="s">
        <v>124</v>
      </c>
      <c r="J77">
        <f>SQRT(((J59*J60*(J59+J60+1))/12))</f>
        <v>4.7871355387816905</v>
      </c>
    </row>
    <row r="78" spans="5:10" x14ac:dyDescent="0.25">
      <c r="I78" s="6"/>
    </row>
    <row r="79" spans="5:10" x14ac:dyDescent="0.25">
      <c r="I79" s="6" t="s">
        <v>125</v>
      </c>
      <c r="J79">
        <f>(J73-J76)/J77</f>
        <v>-0.94001934216076832</v>
      </c>
    </row>
    <row r="81" spans="1:10" x14ac:dyDescent="0.25">
      <c r="G81">
        <v>0.1736</v>
      </c>
      <c r="I81" t="s">
        <v>129</v>
      </c>
      <c r="J81">
        <f>2*G81</f>
        <v>0.34720000000000001</v>
      </c>
    </row>
    <row r="84" spans="1:10" x14ac:dyDescent="0.25">
      <c r="B84" t="s">
        <v>66</v>
      </c>
      <c r="C84" t="s">
        <v>70</v>
      </c>
      <c r="E84" t="s">
        <v>116</v>
      </c>
      <c r="F84" t="s">
        <v>117</v>
      </c>
      <c r="G84" t="s">
        <v>118</v>
      </c>
    </row>
    <row r="85" spans="1:10" x14ac:dyDescent="0.25">
      <c r="A85" t="s">
        <v>0</v>
      </c>
      <c r="B85">
        <v>9.9488048481226876</v>
      </c>
      <c r="C85">
        <v>9.673193637874073</v>
      </c>
      <c r="E85">
        <v>1</v>
      </c>
      <c r="F85">
        <v>9.9390030699471978</v>
      </c>
      <c r="G85">
        <v>4</v>
      </c>
      <c r="I85" t="s">
        <v>106</v>
      </c>
      <c r="J85">
        <f>5</f>
        <v>5</v>
      </c>
    </row>
    <row r="86" spans="1:10" x14ac:dyDescent="0.25">
      <c r="A86" t="s">
        <v>1</v>
      </c>
      <c r="B86">
        <v>9.9488048481226876</v>
      </c>
      <c r="C86">
        <v>10.036744341190275</v>
      </c>
      <c r="E86">
        <v>1</v>
      </c>
      <c r="F86">
        <v>9.9488048481226876</v>
      </c>
      <c r="G86">
        <v>5</v>
      </c>
      <c r="I86" t="s">
        <v>105</v>
      </c>
      <c r="J86">
        <f>5</f>
        <v>5</v>
      </c>
    </row>
    <row r="87" spans="1:10" x14ac:dyDescent="0.25">
      <c r="A87" t="s">
        <v>2</v>
      </c>
      <c r="B87">
        <v>9.9390030699471978</v>
      </c>
      <c r="C87">
        <v>9.6477648055310983</v>
      </c>
      <c r="E87">
        <v>1</v>
      </c>
      <c r="F87">
        <v>9.9488048481226876</v>
      </c>
      <c r="G87">
        <v>6</v>
      </c>
      <c r="I87" t="s">
        <v>107</v>
      </c>
      <c r="J87">
        <f>J85*J86</f>
        <v>25</v>
      </c>
    </row>
    <row r="88" spans="1:10" x14ac:dyDescent="0.25">
      <c r="A88" t="s">
        <v>3</v>
      </c>
      <c r="B88">
        <v>9.9782101826491587</v>
      </c>
      <c r="C88">
        <v>10.690170415340983</v>
      </c>
      <c r="E88">
        <v>1</v>
      </c>
      <c r="F88">
        <v>9.9586066262981774</v>
      </c>
      <c r="G88">
        <v>7</v>
      </c>
      <c r="I88" t="s">
        <v>108</v>
      </c>
      <c r="J88">
        <f>J85+1</f>
        <v>6</v>
      </c>
    </row>
    <row r="89" spans="1:10" x14ac:dyDescent="0.25">
      <c r="A89" t="s">
        <v>4</v>
      </c>
      <c r="B89">
        <v>9.9586066262981774</v>
      </c>
      <c r="C89">
        <v>9.4040130420611021</v>
      </c>
      <c r="E89">
        <v>1</v>
      </c>
      <c r="F89">
        <v>9.9782101826491587</v>
      </c>
      <c r="G89">
        <v>8</v>
      </c>
      <c r="I89" t="s">
        <v>109</v>
      </c>
      <c r="J89">
        <f>J86+1</f>
        <v>6</v>
      </c>
    </row>
    <row r="90" spans="1:10" x14ac:dyDescent="0.25">
      <c r="E90">
        <v>2</v>
      </c>
      <c r="F90">
        <v>9.4040130420611021</v>
      </c>
      <c r="G90">
        <v>1</v>
      </c>
      <c r="I90" t="s">
        <v>110</v>
      </c>
      <c r="J90">
        <f>(J85*J88)/2</f>
        <v>15</v>
      </c>
    </row>
    <row r="91" spans="1:10" x14ac:dyDescent="0.25">
      <c r="E91">
        <v>2</v>
      </c>
      <c r="F91">
        <v>9.6477648055310983</v>
      </c>
      <c r="G91">
        <v>2</v>
      </c>
      <c r="I91" t="s">
        <v>111</v>
      </c>
      <c r="J91">
        <f>(J86*J89)/2</f>
        <v>15</v>
      </c>
    </row>
    <row r="92" spans="1:10" x14ac:dyDescent="0.25">
      <c r="E92">
        <v>2</v>
      </c>
      <c r="F92">
        <v>9.673193637874073</v>
      </c>
      <c r="G92">
        <v>3</v>
      </c>
      <c r="I92" t="s">
        <v>112</v>
      </c>
      <c r="J92">
        <f>SUM(G85:G89)</f>
        <v>30</v>
      </c>
    </row>
    <row r="93" spans="1:10" x14ac:dyDescent="0.25">
      <c r="E93">
        <v>2</v>
      </c>
      <c r="F93">
        <v>10.036744341190275</v>
      </c>
      <c r="G93">
        <v>9</v>
      </c>
      <c r="I93" t="s">
        <v>113</v>
      </c>
      <c r="J93">
        <f>SUM(G90:G94)</f>
        <v>25</v>
      </c>
    </row>
    <row r="94" spans="1:10" x14ac:dyDescent="0.25">
      <c r="E94">
        <v>2</v>
      </c>
      <c r="F94">
        <v>10.690170415340983</v>
      </c>
      <c r="G94">
        <v>10</v>
      </c>
    </row>
    <row r="95" spans="1:10" x14ac:dyDescent="0.25">
      <c r="I95" t="s">
        <v>114</v>
      </c>
      <c r="J95" s="5">
        <f>J87+J90-J92</f>
        <v>10</v>
      </c>
    </row>
    <row r="96" spans="1:10" x14ac:dyDescent="0.25">
      <c r="I96" t="s">
        <v>115</v>
      </c>
      <c r="J96" s="9">
        <f>J87+J91-J93</f>
        <v>15</v>
      </c>
    </row>
    <row r="99" spans="7:10" x14ac:dyDescent="0.25">
      <c r="I99" s="7" t="s">
        <v>121</v>
      </c>
      <c r="J99">
        <v>10</v>
      </c>
    </row>
    <row r="100" spans="7:10" x14ac:dyDescent="0.25">
      <c r="I100" s="10" t="s">
        <v>122</v>
      </c>
      <c r="J100">
        <v>2</v>
      </c>
    </row>
    <row r="101" spans="7:10" x14ac:dyDescent="0.25">
      <c r="I101" s="6"/>
    </row>
    <row r="102" spans="7:10" x14ac:dyDescent="0.25">
      <c r="I102" s="11" t="s">
        <v>123</v>
      </c>
      <c r="J102">
        <f>J87/2</f>
        <v>12.5</v>
      </c>
    </row>
    <row r="103" spans="7:10" x14ac:dyDescent="0.25">
      <c r="I103" s="11" t="s">
        <v>124</v>
      </c>
      <c r="J103">
        <f>SQRT(((J85*J86*(J85+J86+1))/12))</f>
        <v>4.7871355387816905</v>
      </c>
    </row>
    <row r="104" spans="7:10" x14ac:dyDescent="0.25">
      <c r="I104" s="6"/>
    </row>
    <row r="105" spans="7:10" x14ac:dyDescent="0.25">
      <c r="I105" s="6" t="s">
        <v>125</v>
      </c>
      <c r="J105">
        <f>(J99-J102)/J103</f>
        <v>-0.5222329678670935</v>
      </c>
    </row>
    <row r="107" spans="7:10" x14ac:dyDescent="0.25">
      <c r="G107">
        <v>0.30149999999999999</v>
      </c>
      <c r="I107" t="s">
        <v>129</v>
      </c>
      <c r="J107">
        <f>2*G107</f>
        <v>0.60299999999999998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workbookViewId="0">
      <selection activeCell="B6" sqref="B6"/>
    </sheetView>
  </sheetViews>
  <sheetFormatPr defaultRowHeight="15" x14ac:dyDescent="0.25"/>
  <cols>
    <col min="1" max="1" width="14.7109375" bestFit="1" customWidth="1"/>
    <col min="8" max="8" width="24.28515625" bestFit="1" customWidth="1"/>
    <col min="15" max="15" width="24.28515625" bestFit="1" customWidth="1"/>
    <col min="16" max="16" width="8.85546875" bestFit="1" customWidth="1"/>
    <col min="17" max="18" width="9.85546875" bestFit="1" customWidth="1"/>
    <col min="19" max="19" width="8.85546875" bestFit="1" customWidth="1"/>
    <col min="20" max="20" width="9.85546875" bestFit="1" customWidth="1"/>
  </cols>
  <sheetData>
    <row r="1" spans="1:20" x14ac:dyDescent="0.25">
      <c r="B1" s="2" t="s">
        <v>19</v>
      </c>
      <c r="C1" s="2" t="s">
        <v>20</v>
      </c>
      <c r="D1" s="2" t="s">
        <v>21</v>
      </c>
      <c r="E1" s="2" t="s">
        <v>22</v>
      </c>
      <c r="F1" s="2" t="s">
        <v>23</v>
      </c>
    </row>
    <row r="2" spans="1:20" x14ac:dyDescent="0.25">
      <c r="A2" t="s">
        <v>24</v>
      </c>
      <c r="B2">
        <v>2.4411633256316369E-2</v>
      </c>
      <c r="C2">
        <v>1.1898850470663212E-2</v>
      </c>
      <c r="D2">
        <v>8.1115691156107145E-3</v>
      </c>
      <c r="E2">
        <v>1.9188303569411626E-2</v>
      </c>
      <c r="F2">
        <v>4.9102156903124009E-3</v>
      </c>
    </row>
    <row r="3" spans="1:20" x14ac:dyDescent="0.25">
      <c r="A3" s="3" t="s">
        <v>26</v>
      </c>
      <c r="B3" s="3">
        <v>1.401290435218652E-3</v>
      </c>
      <c r="C3" s="3">
        <v>5.1765091533554459E-4</v>
      </c>
      <c r="D3" s="3">
        <v>3.6879848824287895E-4</v>
      </c>
      <c r="E3" s="3">
        <v>1.9777806277728168E-4</v>
      </c>
      <c r="F3" s="3">
        <v>2.9077558757719936E-4</v>
      </c>
    </row>
    <row r="6" spans="1:20" x14ac:dyDescent="0.25">
      <c r="A6" t="s">
        <v>25</v>
      </c>
      <c r="B6">
        <v>4.3513345316892035E-2</v>
      </c>
      <c r="C6">
        <v>0.16008959921995988</v>
      </c>
      <c r="D6">
        <v>0.6871644295302014</v>
      </c>
      <c r="E6">
        <v>0.585239557131774</v>
      </c>
      <c r="F6">
        <v>0.4546691589985376</v>
      </c>
      <c r="I6" t="s">
        <v>0</v>
      </c>
      <c r="J6" t="s">
        <v>1</v>
      </c>
      <c r="K6" t="s">
        <v>2</v>
      </c>
      <c r="L6" t="s">
        <v>3</v>
      </c>
      <c r="M6" t="s">
        <v>4</v>
      </c>
      <c r="P6" t="s">
        <v>0</v>
      </c>
      <c r="Q6" t="s">
        <v>1</v>
      </c>
      <c r="R6" t="s">
        <v>2</v>
      </c>
      <c r="S6" t="s">
        <v>3</v>
      </c>
      <c r="T6" t="s">
        <v>4</v>
      </c>
    </row>
    <row r="7" spans="1:20" x14ac:dyDescent="0.25">
      <c r="A7" s="3" t="s">
        <v>27</v>
      </c>
      <c r="B7" s="3">
        <v>1.3384448198837376E-3</v>
      </c>
      <c r="C7" s="3">
        <v>4.1254593922777152E-3</v>
      </c>
      <c r="D7" s="3">
        <v>1.6603147280671457E-2</v>
      </c>
      <c r="E7" s="3">
        <v>1.423179758937153E-2</v>
      </c>
      <c r="F7" s="3">
        <v>1.108976295533929E-2</v>
      </c>
    </row>
    <row r="8" spans="1:20" x14ac:dyDescent="0.25">
      <c r="H8" t="s">
        <v>28</v>
      </c>
      <c r="I8">
        <v>14.121570628920976</v>
      </c>
      <c r="J8">
        <v>12.97938476922884</v>
      </c>
      <c r="K8">
        <v>12.14870414399819</v>
      </c>
      <c r="L8">
        <v>11.837198909536699</v>
      </c>
      <c r="M8">
        <v>12.97938476922884</v>
      </c>
      <c r="O8" t="s">
        <v>28</v>
      </c>
      <c r="P8">
        <v>14.12</v>
      </c>
      <c r="Q8">
        <v>12.98</v>
      </c>
      <c r="R8">
        <v>12.15</v>
      </c>
      <c r="S8">
        <v>11.84</v>
      </c>
      <c r="T8">
        <v>12.98</v>
      </c>
    </row>
    <row r="9" spans="1:20" x14ac:dyDescent="0.25">
      <c r="A9" t="s">
        <v>34</v>
      </c>
      <c r="B9">
        <v>9.4565796483750669E-4</v>
      </c>
      <c r="C9">
        <v>2.2738568588469184E-3</v>
      </c>
      <c r="D9">
        <v>2.5369127516778524E-3</v>
      </c>
      <c r="E9">
        <v>3.2494469026548675E-3</v>
      </c>
      <c r="F9">
        <v>7.2837476155321176E-3</v>
      </c>
    </row>
    <row r="10" spans="1:20" x14ac:dyDescent="0.25">
      <c r="A10" s="3" t="s">
        <v>35</v>
      </c>
      <c r="B10" s="3">
        <v>3.355752074148917E-4</v>
      </c>
      <c r="C10" s="3">
        <v>2.0591755460370553E-4</v>
      </c>
      <c r="D10" s="3">
        <v>2.109274278239389E-4</v>
      </c>
      <c r="E10" s="3">
        <v>2.4519094427083129E-4</v>
      </c>
      <c r="F10" s="3">
        <v>4.9306324839128092E-4</v>
      </c>
      <c r="H10" t="s">
        <v>40</v>
      </c>
      <c r="I10">
        <v>2.4411633256316369E-2</v>
      </c>
      <c r="J10">
        <v>1.1898850470663212E-2</v>
      </c>
      <c r="K10">
        <v>8.1115691156107145E-3</v>
      </c>
      <c r="L10">
        <v>1.9188303569411626E-2</v>
      </c>
      <c r="M10">
        <v>4.9102156903124009E-3</v>
      </c>
      <c r="O10" t="s">
        <v>40</v>
      </c>
      <c r="P10">
        <v>2.4400000000000002E-2</v>
      </c>
      <c r="Q10">
        <v>1.1900000000000001E-2</v>
      </c>
      <c r="R10">
        <v>8.0999999999999996E-3</v>
      </c>
      <c r="S10">
        <v>1.9199999999999998E-2</v>
      </c>
      <c r="T10">
        <v>4.8999999999999998E-3</v>
      </c>
    </row>
    <row r="12" spans="1:20" x14ac:dyDescent="0.25">
      <c r="A12" t="s">
        <v>28</v>
      </c>
      <c r="B12">
        <v>14.121570628920976</v>
      </c>
      <c r="C12">
        <v>12.97938476922884</v>
      </c>
      <c r="D12">
        <v>12.14870414399819</v>
      </c>
      <c r="E12">
        <v>11.837198909536699</v>
      </c>
      <c r="F12">
        <v>12.97938476922884</v>
      </c>
      <c r="H12" t="s">
        <v>29</v>
      </c>
      <c r="I12">
        <v>578.47709248487502</v>
      </c>
      <c r="J12">
        <v>1090.8099737222265</v>
      </c>
      <c r="K12">
        <v>1497.7008727717068</v>
      </c>
      <c r="L12">
        <v>616.89658320845842</v>
      </c>
      <c r="M12">
        <v>2643.3431009632609</v>
      </c>
      <c r="O12" t="s">
        <v>29</v>
      </c>
      <c r="P12" t="s">
        <v>42</v>
      </c>
      <c r="Q12" t="s">
        <v>43</v>
      </c>
      <c r="R12" t="s">
        <v>44</v>
      </c>
      <c r="S12" t="s">
        <v>45</v>
      </c>
      <c r="T12" t="s">
        <v>46</v>
      </c>
    </row>
    <row r="13" spans="1:20" x14ac:dyDescent="0.25">
      <c r="A13" s="4" t="s">
        <v>31</v>
      </c>
      <c r="B13" s="4">
        <v>2.5449774057311445</v>
      </c>
      <c r="C13" s="4">
        <v>2.5449774057311449</v>
      </c>
      <c r="D13" s="4">
        <v>2.4431783095018984</v>
      </c>
      <c r="E13" s="4">
        <v>2.1377810208141614</v>
      </c>
      <c r="F13" s="4">
        <v>2.1377810208141619</v>
      </c>
      <c r="H13" s="3" t="s">
        <v>32</v>
      </c>
      <c r="I13">
        <f>B16*2</f>
        <v>218.82648569261249</v>
      </c>
      <c r="J13">
        <f t="shared" ref="J13:M13" si="0">C16*2</f>
        <v>438.17104041442229</v>
      </c>
      <c r="K13">
        <f t="shared" si="0"/>
        <v>617.59627484545854</v>
      </c>
      <c r="L13">
        <f t="shared" si="0"/>
        <v>223.18386340714468</v>
      </c>
      <c r="M13">
        <f t="shared" si="0"/>
        <v>925.31897566406258</v>
      </c>
      <c r="O13" t="s">
        <v>41</v>
      </c>
      <c r="P13">
        <v>220</v>
      </c>
      <c r="Q13">
        <v>440</v>
      </c>
      <c r="R13">
        <v>620</v>
      </c>
      <c r="S13">
        <v>220</v>
      </c>
      <c r="T13">
        <v>930</v>
      </c>
    </row>
    <row r="15" spans="1:20" x14ac:dyDescent="0.25">
      <c r="A15" t="s">
        <v>29</v>
      </c>
      <c r="B15">
        <f>B12/B2</f>
        <v>578.47709248487502</v>
      </c>
      <c r="C15">
        <f>C12/C2</f>
        <v>1090.8099737222265</v>
      </c>
      <c r="D15">
        <f>D12/D2</f>
        <v>1497.7008727717068</v>
      </c>
      <c r="E15">
        <f>E12/E2</f>
        <v>616.89658320845842</v>
      </c>
      <c r="F15">
        <f>F12/F2</f>
        <v>2643.3431009632609</v>
      </c>
    </row>
    <row r="16" spans="1:20" x14ac:dyDescent="0.25">
      <c r="A16" s="3" t="s">
        <v>32</v>
      </c>
      <c r="B16" s="3">
        <f>B15*SQRT(((B13/B12)^2)+((B3/B2)^2))</f>
        <v>109.41324284630625</v>
      </c>
      <c r="C16" s="3">
        <f>C15*SQRT(((C13/C12)^2)+((C3/C2)^2))</f>
        <v>219.08552020721115</v>
      </c>
      <c r="D16" s="3">
        <f>D15*SQRT(((D13/D12)^2)+((D3/D2)^2))</f>
        <v>308.79813742272927</v>
      </c>
      <c r="E16" s="3">
        <f>E15*SQRT(((E13/E12)^2)+((E3/E2)^2))</f>
        <v>111.59193170357234</v>
      </c>
      <c r="F16" s="3">
        <f>F15*SQRT(((F13/F12)^2)+((F3/F2)^2))</f>
        <v>462.65948783203129</v>
      </c>
      <c r="I16" t="s">
        <v>0</v>
      </c>
      <c r="J16" t="s">
        <v>1</v>
      </c>
      <c r="K16" t="s">
        <v>2</v>
      </c>
      <c r="L16" t="s">
        <v>3</v>
      </c>
      <c r="M16" t="s">
        <v>4</v>
      </c>
      <c r="P16" t="s">
        <v>0</v>
      </c>
      <c r="Q16" t="s">
        <v>1</v>
      </c>
      <c r="R16" t="s">
        <v>2</v>
      </c>
      <c r="S16" t="s">
        <v>3</v>
      </c>
      <c r="T16" t="s">
        <v>4</v>
      </c>
    </row>
    <row r="18" spans="1:20" x14ac:dyDescent="0.25">
      <c r="A18" t="s">
        <v>30</v>
      </c>
      <c r="B18">
        <f>B12/B6</f>
        <v>324.53424405957895</v>
      </c>
      <c r="C18">
        <f>C12/C6</f>
        <v>81.075752781387294</v>
      </c>
      <c r="D18">
        <f>D12/D6</f>
        <v>17.679471785674327</v>
      </c>
      <c r="E18">
        <f>E12/E6</f>
        <v>20.226245415723678</v>
      </c>
      <c r="F18">
        <f>F12/F6</f>
        <v>28.546877465402456</v>
      </c>
      <c r="H18" t="s">
        <v>28</v>
      </c>
      <c r="I18">
        <v>14.121570628920976</v>
      </c>
      <c r="J18">
        <v>12.97938476922884</v>
      </c>
      <c r="K18">
        <v>12.14870414399819</v>
      </c>
      <c r="L18">
        <v>11.837198909536699</v>
      </c>
      <c r="M18">
        <v>12.97938476922884</v>
      </c>
      <c r="O18" t="s">
        <v>28</v>
      </c>
      <c r="P18">
        <v>14.12</v>
      </c>
      <c r="Q18">
        <v>12.98</v>
      </c>
      <c r="R18">
        <v>12.15</v>
      </c>
      <c r="S18">
        <v>11.84</v>
      </c>
      <c r="T18">
        <v>12.98</v>
      </c>
    </row>
    <row r="19" spans="1:20" x14ac:dyDescent="0.25">
      <c r="A19" s="3" t="s">
        <v>33</v>
      </c>
      <c r="B19" s="3">
        <f>(B18*SQRT(((B13/B12)^2)+((B7/B6)^2)))*2</f>
        <v>118.66612637940324</v>
      </c>
      <c r="C19" s="3">
        <f t="shared" ref="C19:F19" si="1">(C18*SQRT(((C13/C12)^2)+((C7/C6)^2)))*2</f>
        <v>32.06782401893382</v>
      </c>
      <c r="D19" s="3">
        <f t="shared" si="1"/>
        <v>7.1620367771890034</v>
      </c>
      <c r="E19" s="3">
        <f t="shared" si="1"/>
        <v>7.371593644226996</v>
      </c>
      <c r="F19" s="3">
        <f t="shared" si="1"/>
        <v>9.5062286320149703</v>
      </c>
    </row>
    <row r="20" spans="1:20" x14ac:dyDescent="0.25">
      <c r="H20" t="s">
        <v>40</v>
      </c>
      <c r="I20">
        <v>4.3513345316892035E-2</v>
      </c>
      <c r="J20">
        <v>0.16008959921995988</v>
      </c>
      <c r="K20">
        <v>0.6871644295302014</v>
      </c>
      <c r="L20">
        <v>0.585239557131774</v>
      </c>
      <c r="M20">
        <v>0.4546691589985376</v>
      </c>
      <c r="O20" t="s">
        <v>40</v>
      </c>
      <c r="P20">
        <v>4.3999999999999997E-2</v>
      </c>
      <c r="Q20">
        <v>0.16</v>
      </c>
      <c r="R20">
        <v>0.69</v>
      </c>
      <c r="S20">
        <v>0.59</v>
      </c>
      <c r="T20">
        <v>0.45</v>
      </c>
    </row>
    <row r="21" spans="1:20" x14ac:dyDescent="0.25">
      <c r="A21" t="s">
        <v>38</v>
      </c>
      <c r="B21">
        <f>B12/B9</f>
        <v>14933.063701681505</v>
      </c>
      <c r="C21">
        <f t="shared" ref="C21:F21" si="2">C12/C9</f>
        <v>5708.0922744674162</v>
      </c>
      <c r="D21">
        <f t="shared" si="2"/>
        <v>4788.7749139040479</v>
      </c>
      <c r="E21">
        <f t="shared" si="2"/>
        <v>3642.835000585932</v>
      </c>
      <c r="F21">
        <f t="shared" si="2"/>
        <v>1781.9651990070533</v>
      </c>
    </row>
    <row r="22" spans="1:20" x14ac:dyDescent="0.25">
      <c r="A22" s="3" t="s">
        <v>39</v>
      </c>
      <c r="B22" s="3">
        <f>B21*SQRT(((B13/B12)^2)+((B10/B9)^2))</f>
        <v>5943.3560960686282</v>
      </c>
      <c r="C22" s="3">
        <f t="shared" ref="C22:F22" si="3">C21*SQRT(((C13/C12)^2)+((C10/C9)^2))</f>
        <v>1232.8373592845617</v>
      </c>
      <c r="D22" s="3">
        <f t="shared" si="3"/>
        <v>1042.1112930876502</v>
      </c>
      <c r="E22" s="3">
        <f t="shared" si="3"/>
        <v>713.00506603074746</v>
      </c>
      <c r="F22" s="3">
        <f t="shared" si="3"/>
        <v>317.32219365556608</v>
      </c>
      <c r="H22" t="s">
        <v>30</v>
      </c>
      <c r="I22">
        <v>324.53424405957895</v>
      </c>
      <c r="J22">
        <v>81.075752781387294</v>
      </c>
      <c r="K22">
        <v>17.679471785674327</v>
      </c>
      <c r="L22">
        <v>20.226245415723678</v>
      </c>
      <c r="M22">
        <v>28.546877465402456</v>
      </c>
      <c r="O22" t="s">
        <v>29</v>
      </c>
      <c r="P22" t="s">
        <v>51</v>
      </c>
      <c r="Q22" t="s">
        <v>52</v>
      </c>
      <c r="R22" t="s">
        <v>53</v>
      </c>
      <c r="S22" t="s">
        <v>54</v>
      </c>
      <c r="T22" t="s">
        <v>55</v>
      </c>
    </row>
    <row r="23" spans="1:20" x14ac:dyDescent="0.25">
      <c r="H23" t="s">
        <v>48</v>
      </c>
      <c r="I23">
        <v>118.66612637940324</v>
      </c>
      <c r="J23">
        <v>32.06782401893382</v>
      </c>
      <c r="K23">
        <v>7.1620367771890034</v>
      </c>
      <c r="L23">
        <v>7.371593644226996</v>
      </c>
      <c r="M23">
        <v>9.5062286320149703</v>
      </c>
      <c r="O23" t="s">
        <v>41</v>
      </c>
      <c r="P23">
        <v>120</v>
      </c>
      <c r="Q23">
        <v>32</v>
      </c>
      <c r="R23">
        <v>7</v>
      </c>
      <c r="S23">
        <v>7</v>
      </c>
      <c r="T23">
        <v>10</v>
      </c>
    </row>
    <row r="26" spans="1:20" x14ac:dyDescent="0.25">
      <c r="L26">
        <f>AVERAGE(I22:M22)</f>
        <v>94.412518301553334</v>
      </c>
    </row>
    <row r="27" spans="1:20" x14ac:dyDescent="0.25">
      <c r="L27">
        <f>STDEV(I23:M23)</f>
        <v>47.950030082375292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>
      <selection activeCell="L17" sqref="L17"/>
    </sheetView>
  </sheetViews>
  <sheetFormatPr defaultRowHeight="15" x14ac:dyDescent="0.25"/>
  <cols>
    <col min="1" max="1" width="14.7109375" bestFit="1" customWidth="1"/>
    <col min="11" max="11" width="34.85546875" bestFit="1" customWidth="1"/>
  </cols>
  <sheetData>
    <row r="1" spans="1:16" x14ac:dyDescent="0.25">
      <c r="B1" t="s">
        <v>19</v>
      </c>
      <c r="C1" t="s">
        <v>20</v>
      </c>
      <c r="D1" t="s">
        <v>21</v>
      </c>
      <c r="E1" t="s">
        <v>22</v>
      </c>
      <c r="F1" t="s">
        <v>23</v>
      </c>
      <c r="L1" t="s">
        <v>0</v>
      </c>
      <c r="M1" t="s">
        <v>1</v>
      </c>
      <c r="N1" t="s">
        <v>2</v>
      </c>
      <c r="O1" t="s">
        <v>3</v>
      </c>
      <c r="P1" t="s">
        <v>4</v>
      </c>
    </row>
    <row r="2" spans="1:16" x14ac:dyDescent="0.25">
      <c r="A2" t="s">
        <v>34</v>
      </c>
      <c r="B2">
        <v>3.9690996270644648E-3</v>
      </c>
      <c r="C2">
        <v>4.9701789264413512E-3</v>
      </c>
      <c r="D2">
        <v>3.4899328859060402E-3</v>
      </c>
      <c r="E2">
        <v>3.7887168141592922E-3</v>
      </c>
      <c r="F2">
        <v>3.2825858087936225E-3</v>
      </c>
    </row>
    <row r="3" spans="1:16" x14ac:dyDescent="0.25">
      <c r="A3" t="s">
        <v>35</v>
      </c>
      <c r="B3">
        <v>3.355752074148917E-4</v>
      </c>
      <c r="C3">
        <v>3.5223512979792144E-4</v>
      </c>
      <c r="D3">
        <v>2.6160711311524646E-4</v>
      </c>
      <c r="E3">
        <v>2.7140699411677075E-4</v>
      </c>
      <c r="F3">
        <v>2.8321317107429046E-4</v>
      </c>
      <c r="K3" t="s">
        <v>62</v>
      </c>
      <c r="L3">
        <v>9</v>
      </c>
      <c r="M3">
        <v>8.6</v>
      </c>
      <c r="N3">
        <v>8.9</v>
      </c>
      <c r="O3">
        <v>8.5</v>
      </c>
      <c r="P3">
        <v>8.6999999999999993</v>
      </c>
    </row>
    <row r="5" spans="1:16" x14ac:dyDescent="0.25">
      <c r="A5" t="s">
        <v>36</v>
      </c>
      <c r="B5">
        <v>9.0372000000000003</v>
      </c>
      <c r="C5">
        <v>8.5884</v>
      </c>
      <c r="D5">
        <v>8.8842000000000017</v>
      </c>
      <c r="E5">
        <v>8.547600000000001</v>
      </c>
      <c r="F5">
        <v>8.7210000000000001</v>
      </c>
      <c r="K5" t="s">
        <v>63</v>
      </c>
      <c r="L5">
        <v>3.9699999999999996E-3</v>
      </c>
      <c r="M5">
        <v>4.9701789264413512E-3</v>
      </c>
      <c r="N5">
        <v>3.4899328859060402E-3</v>
      </c>
      <c r="O5">
        <v>3.79E-3</v>
      </c>
      <c r="P5">
        <v>3.2799999999999999E-3</v>
      </c>
    </row>
    <row r="6" spans="1:16" x14ac:dyDescent="0.25">
      <c r="A6" t="s">
        <v>37</v>
      </c>
      <c r="B6">
        <v>0.61</v>
      </c>
      <c r="C6">
        <v>0.59</v>
      </c>
      <c r="D6">
        <v>0.6</v>
      </c>
      <c r="E6">
        <v>0.56999999999999995</v>
      </c>
      <c r="F6">
        <v>0.56999999999999995</v>
      </c>
    </row>
    <row r="7" spans="1:16" x14ac:dyDescent="0.25">
      <c r="K7" t="s">
        <v>61</v>
      </c>
      <c r="L7">
        <v>2277</v>
      </c>
      <c r="M7">
        <v>1728</v>
      </c>
      <c r="N7">
        <v>2546</v>
      </c>
      <c r="O7">
        <v>2256</v>
      </c>
      <c r="P7">
        <v>2657</v>
      </c>
    </row>
    <row r="8" spans="1:16" x14ac:dyDescent="0.25">
      <c r="A8" t="s">
        <v>38</v>
      </c>
      <c r="B8">
        <f>B5/B2</f>
        <v>2276.8891812080537</v>
      </c>
      <c r="C8">
        <f>C5/C2</f>
        <v>1727.9860800000004</v>
      </c>
      <c r="D8">
        <f>D5/D2</f>
        <v>2545.6650000000004</v>
      </c>
      <c r="E8">
        <f>E5/E2</f>
        <v>2256.0672700729929</v>
      </c>
      <c r="F8">
        <f>F5/F2</f>
        <v>2656.7470000746271</v>
      </c>
      <c r="H8" t="s">
        <v>13</v>
      </c>
      <c r="I8">
        <f>AVERAGE(B8:F8)</f>
        <v>2292.6709062711348</v>
      </c>
      <c r="L8">
        <v>492.65631331609211</v>
      </c>
      <c r="M8">
        <v>341.10701342319419</v>
      </c>
      <c r="N8">
        <v>513.69822144945056</v>
      </c>
      <c r="O8">
        <v>441.60405055359837</v>
      </c>
      <c r="P8">
        <v>575.12679868327803</v>
      </c>
    </row>
    <row r="9" spans="1:16" x14ac:dyDescent="0.25">
      <c r="A9" t="s">
        <v>39</v>
      </c>
      <c r="B9">
        <f>(B8*SQRT(((B6/B5)^2)+((B3/B2)^2)))*2</f>
        <v>492.65631331609211</v>
      </c>
      <c r="C9">
        <f t="shared" ref="C9:F9" si="0">(C8*SQRT(((C6/C5)^2)+((C3/C2)^2)))*2</f>
        <v>341.10701342319419</v>
      </c>
      <c r="D9">
        <f t="shared" si="0"/>
        <v>513.69822144945056</v>
      </c>
      <c r="E9">
        <f t="shared" si="0"/>
        <v>441.60405055359837</v>
      </c>
      <c r="F9">
        <f t="shared" si="0"/>
        <v>575.12679868327803</v>
      </c>
      <c r="H9" t="s">
        <v>14</v>
      </c>
      <c r="I9">
        <f>2*STDEV(B8:F8)</f>
        <v>719.03772890624793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workbookViewId="0">
      <selection activeCell="J9" sqref="J9"/>
    </sheetView>
  </sheetViews>
  <sheetFormatPr defaultRowHeight="15" x14ac:dyDescent="0.25"/>
  <cols>
    <col min="1" max="1" width="15.42578125" bestFit="1" customWidth="1"/>
    <col min="13" max="13" width="24.28515625" bestFit="1" customWidth="1"/>
    <col min="20" max="20" width="12" bestFit="1" customWidth="1"/>
  </cols>
  <sheetData>
    <row r="1" spans="1:25" x14ac:dyDescent="0.25">
      <c r="B1" t="s">
        <v>19</v>
      </c>
      <c r="C1" t="s">
        <v>20</v>
      </c>
      <c r="D1" t="s">
        <v>21</v>
      </c>
      <c r="E1" t="s">
        <v>22</v>
      </c>
      <c r="F1" t="s">
        <v>23</v>
      </c>
    </row>
    <row r="2" spans="1:25" x14ac:dyDescent="0.25">
      <c r="A2" t="s">
        <v>25</v>
      </c>
      <c r="B2">
        <v>7.9688690393392501E-4</v>
      </c>
      <c r="C2">
        <v>1.0465477169161615E-3</v>
      </c>
      <c r="D2">
        <v>1.5240492170022373E-3</v>
      </c>
      <c r="E2">
        <v>1.3774536843385054E-3</v>
      </c>
      <c r="F2">
        <v>6.9601639510538736E-4</v>
      </c>
    </row>
    <row r="3" spans="1:25" x14ac:dyDescent="0.25">
      <c r="A3" t="s">
        <v>47</v>
      </c>
      <c r="B3">
        <v>1.1656572331832781E-4</v>
      </c>
      <c r="C3">
        <v>1.3216392955485402E-4</v>
      </c>
      <c r="D3">
        <v>1.5039327331662185E-4</v>
      </c>
      <c r="E3">
        <v>1.5294308087699689E-4</v>
      </c>
      <c r="F3">
        <v>1.0079467912567215E-4</v>
      </c>
    </row>
    <row r="5" spans="1:25" x14ac:dyDescent="0.25">
      <c r="A5" t="s">
        <v>49</v>
      </c>
      <c r="B5">
        <v>6.3738872575417369E-2</v>
      </c>
      <c r="C5">
        <v>6.4112580562627849E-2</v>
      </c>
      <c r="D5">
        <v>6.3667727470692548E-2</v>
      </c>
      <c r="E5">
        <v>6.4033522878756813E-2</v>
      </c>
      <c r="F5">
        <v>6.370729036642353E-2</v>
      </c>
    </row>
    <row r="6" spans="1:25" x14ac:dyDescent="0.25">
      <c r="A6" t="s">
        <v>50</v>
      </c>
      <c r="B6">
        <v>2.5813870703955584E-3</v>
      </c>
      <c r="C6">
        <v>2.5965068283129813E-3</v>
      </c>
      <c r="D6">
        <v>2.5785082815955704E-3</v>
      </c>
      <c r="E6">
        <v>2.5933075646854013E-3</v>
      </c>
      <c r="F6">
        <v>2.5801105573220475E-3</v>
      </c>
    </row>
    <row r="8" spans="1:25" x14ac:dyDescent="0.25">
      <c r="A8" t="s">
        <v>30</v>
      </c>
      <c r="B8">
        <f>B5/B2</f>
        <v>79.984841337915086</v>
      </c>
      <c r="C8">
        <f>C5/C2</f>
        <v>61.261019948088887</v>
      </c>
      <c r="D8">
        <f>D5/D2</f>
        <v>41.775374942237896</v>
      </c>
      <c r="E8">
        <f>E5/E2</f>
        <v>46.486879092060093</v>
      </c>
      <c r="F8">
        <f>F5/F2</f>
        <v>91.531307041664277</v>
      </c>
      <c r="H8">
        <f>AVERAGE(B8:F8)</f>
        <v>64.207884472393246</v>
      </c>
      <c r="J8">
        <f>STDEV(B8:F8)</f>
        <v>21.339032984594237</v>
      </c>
    </row>
    <row r="9" spans="1:25" x14ac:dyDescent="0.25">
      <c r="A9" t="s">
        <v>48</v>
      </c>
      <c r="B9">
        <f>(B8*SQRT(((B6/B5)^2)+((B3/B2)^2)))*2</f>
        <v>24.28009860160833</v>
      </c>
      <c r="C9">
        <f t="shared" ref="C9:F9" si="0">(C8*SQRT(((C6/C5)^2)+((C3/C2)^2)))*2</f>
        <v>16.248954878996784</v>
      </c>
      <c r="D9">
        <f t="shared" si="0"/>
        <v>8.9121516612247742</v>
      </c>
      <c r="E9">
        <f t="shared" si="0"/>
        <v>10.988442802074886</v>
      </c>
      <c r="F9">
        <f t="shared" si="0"/>
        <v>27.527670873290742</v>
      </c>
    </row>
    <row r="12" spans="1:25" x14ac:dyDescent="0.25">
      <c r="N12" t="s">
        <v>0</v>
      </c>
      <c r="O12" t="s">
        <v>1</v>
      </c>
      <c r="P12" t="s">
        <v>2</v>
      </c>
      <c r="Q12" t="s">
        <v>3</v>
      </c>
      <c r="R12" t="s">
        <v>4</v>
      </c>
      <c r="U12" t="s">
        <v>0</v>
      </c>
      <c r="V12" t="s">
        <v>1</v>
      </c>
      <c r="W12" t="s">
        <v>2</v>
      </c>
      <c r="X12" t="s">
        <v>3</v>
      </c>
      <c r="Y12" t="s">
        <v>4</v>
      </c>
    </row>
    <row r="14" spans="1:25" x14ac:dyDescent="0.25">
      <c r="M14" t="s">
        <v>49</v>
      </c>
      <c r="N14">
        <v>6.3738872575417369E-2</v>
      </c>
      <c r="O14">
        <v>6.4112580562627849E-2</v>
      </c>
      <c r="P14">
        <v>6.3667727470692548E-2</v>
      </c>
      <c r="Q14">
        <v>6.4033522878756813E-2</v>
      </c>
      <c r="R14">
        <v>6.370729036642353E-2</v>
      </c>
      <c r="T14" t="s">
        <v>49</v>
      </c>
      <c r="U14">
        <v>6.3738872575417369E-2</v>
      </c>
      <c r="V14">
        <v>6.4112580562627849E-2</v>
      </c>
      <c r="W14">
        <v>6.3667727470692548E-2</v>
      </c>
      <c r="X14">
        <v>6.4033522878756813E-2</v>
      </c>
      <c r="Y14">
        <v>6.370729036642353E-2</v>
      </c>
    </row>
    <row r="16" spans="1:25" x14ac:dyDescent="0.25">
      <c r="M16" t="s">
        <v>25</v>
      </c>
      <c r="N16">
        <v>7.9688690393392501E-4</v>
      </c>
      <c r="O16">
        <v>1.0465477169161615E-3</v>
      </c>
      <c r="P16">
        <v>1.5240492170022373E-3</v>
      </c>
      <c r="Q16">
        <v>1.3774536843385054E-3</v>
      </c>
      <c r="R16">
        <v>6.9601639510538736E-4</v>
      </c>
      <c r="T16" t="s">
        <v>25</v>
      </c>
      <c r="U16">
        <v>7.9688690393392501E-4</v>
      </c>
      <c r="V16">
        <v>1.0465477169161615E-3</v>
      </c>
      <c r="W16">
        <v>1.5240492170022373E-3</v>
      </c>
      <c r="X16">
        <v>1.3774536843385054E-3</v>
      </c>
      <c r="Y16">
        <v>6.9601639510538736E-4</v>
      </c>
    </row>
    <row r="18" spans="13:25" x14ac:dyDescent="0.25">
      <c r="M18" t="s">
        <v>30</v>
      </c>
      <c r="N18">
        <v>79.984841337915086</v>
      </c>
      <c r="O18">
        <v>61.261019948088887</v>
      </c>
      <c r="P18">
        <v>41.775374942237896</v>
      </c>
      <c r="Q18">
        <v>46.486879092060093</v>
      </c>
      <c r="R18">
        <v>91.531307041664277</v>
      </c>
      <c r="T18" t="s">
        <v>30</v>
      </c>
      <c r="U18" t="s">
        <v>56</v>
      </c>
      <c r="V18" t="s">
        <v>57</v>
      </c>
      <c r="W18" t="s">
        <v>58</v>
      </c>
      <c r="X18" t="s">
        <v>59</v>
      </c>
      <c r="Y18" t="s">
        <v>60</v>
      </c>
    </row>
    <row r="19" spans="13:25" x14ac:dyDescent="0.25">
      <c r="M19" t="s">
        <v>48</v>
      </c>
      <c r="N19">
        <v>24.28009860160833</v>
      </c>
      <c r="O19">
        <v>16.248954878996784</v>
      </c>
      <c r="P19">
        <v>8.9121516612247742</v>
      </c>
      <c r="Q19">
        <v>10.988442802074886</v>
      </c>
      <c r="R19">
        <v>27.527670873290742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recoveries</vt:lpstr>
      <vt:lpstr>Precision</vt:lpstr>
      <vt:lpstr>zeta value</vt:lpstr>
      <vt:lpstr>U test</vt:lpstr>
      <vt:lpstr>Po-210 df</vt:lpstr>
      <vt:lpstr>Am-241 df</vt:lpstr>
      <vt:lpstr>U-238 df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2021-09-29T10:06:18Z</dcterms:created>
  <dcterms:modified xsi:type="dcterms:W3CDTF">2021-12-17T21:26:09Z</dcterms:modified>
</cp:coreProperties>
</file>